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155"/>
  </bookViews>
  <sheets>
    <sheet name="SEDE CENTRAL" sheetId="1" r:id="rId1"/>
  </sheets>
  <definedNames>
    <definedName name="_xlnm._FilterDatabase" localSheetId="0" hidden="1">'SEDE CENTRAL'!$B$7:$CJ$57</definedName>
  </definedNames>
  <calcPr calcId="145621"/>
</workbook>
</file>

<file path=xl/calcChain.xml><?xml version="1.0" encoding="utf-8"?>
<calcChain xmlns="http://schemas.openxmlformats.org/spreadsheetml/2006/main">
  <c r="BS56" i="1" l="1"/>
  <c r="CA56" i="1" s="1"/>
  <c r="AM57" i="1"/>
  <c r="BJ56" i="1"/>
  <c r="BZ56" i="1" s="1"/>
  <c r="AK57" i="1"/>
  <c r="BS55" i="1"/>
  <c r="CA55" i="1" s="1"/>
  <c r="BJ55" i="1"/>
  <c r="BZ55" i="1" s="1"/>
  <c r="BX56" i="1" l="1"/>
  <c r="BX55" i="1"/>
  <c r="BY35" i="1"/>
  <c r="BR35" i="1"/>
  <c r="BY33" i="1" l="1"/>
  <c r="BR33" i="1"/>
  <c r="CH54" i="1" l="1"/>
  <c r="CH53" i="1"/>
  <c r="CH51" i="1"/>
  <c r="BY17" i="1" l="1"/>
  <c r="BY51" i="1"/>
  <c r="AG57" i="1" l="1"/>
  <c r="AF57" i="1"/>
  <c r="BY50" i="1" l="1"/>
  <c r="BS52" i="1" l="1"/>
  <c r="CA52" i="1" s="1"/>
  <c r="BS53" i="1"/>
  <c r="CA53" i="1" s="1"/>
  <c r="BS54" i="1"/>
  <c r="CA54" i="1" s="1"/>
  <c r="BJ52" i="1"/>
  <c r="BZ52" i="1" s="1"/>
  <c r="BJ53" i="1"/>
  <c r="BJ54" i="1"/>
  <c r="AB57" i="1"/>
  <c r="AA57" i="1"/>
  <c r="AC57" i="1"/>
  <c r="Z57" i="1"/>
  <c r="BX54" i="1" l="1"/>
  <c r="BX53" i="1"/>
  <c r="BX52" i="1"/>
  <c r="BZ54" i="1"/>
  <c r="BZ53" i="1"/>
  <c r="BY38" i="1"/>
  <c r="BR38" i="1"/>
  <c r="BR28" i="1"/>
  <c r="BY28" i="1"/>
  <c r="BY26" i="1" l="1"/>
  <c r="BY25" i="1" l="1"/>
  <c r="CH50" i="1" l="1"/>
  <c r="CH49" i="1"/>
  <c r="CH48" i="1"/>
  <c r="BS51" i="1" l="1"/>
  <c r="CA51" i="1" s="1"/>
  <c r="BS48" i="1"/>
  <c r="CA48" i="1" s="1"/>
  <c r="BS49" i="1"/>
  <c r="CA49" i="1" s="1"/>
  <c r="BS50" i="1"/>
  <c r="CA50" i="1" s="1"/>
  <c r="Y57" i="1" l="1"/>
  <c r="X57" i="1"/>
  <c r="BJ50" i="1"/>
  <c r="BJ48" i="1"/>
  <c r="BJ49" i="1"/>
  <c r="BJ51" i="1"/>
  <c r="BZ48" i="1" l="1"/>
  <c r="BX48" i="1"/>
  <c r="BX51" i="1"/>
  <c r="BZ51" i="1"/>
  <c r="BZ50" i="1"/>
  <c r="BX50" i="1"/>
  <c r="BZ49" i="1"/>
  <c r="BX49" i="1"/>
  <c r="BY23" i="1" l="1"/>
  <c r="BR11" i="1"/>
  <c r="BY11" i="1" l="1"/>
  <c r="CH47" i="1" l="1"/>
  <c r="CH44" i="1"/>
  <c r="CH43" i="1"/>
  <c r="BY15" i="1" l="1"/>
  <c r="BR15" i="1"/>
  <c r="BS43" i="1" l="1"/>
  <c r="CA43" i="1" s="1"/>
  <c r="BS44" i="1"/>
  <c r="CA44" i="1" s="1"/>
  <c r="BS45" i="1"/>
  <c r="CA45" i="1" s="1"/>
  <c r="BS46" i="1"/>
  <c r="CA46" i="1" s="1"/>
  <c r="BS47" i="1"/>
  <c r="CA47" i="1" s="1"/>
  <c r="U57" i="1"/>
  <c r="V57" i="1"/>
  <c r="W57" i="1"/>
  <c r="AD57" i="1"/>
  <c r="AE57" i="1"/>
  <c r="AH57" i="1"/>
  <c r="AI57" i="1"/>
  <c r="AJ57" i="1"/>
  <c r="AL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T57" i="1"/>
  <c r="P43" i="1"/>
  <c r="BJ43" i="1" s="1"/>
  <c r="P44" i="1"/>
  <c r="BJ44" i="1" s="1"/>
  <c r="P45" i="1"/>
  <c r="BJ45" i="1" s="1"/>
  <c r="P46" i="1"/>
  <c r="BJ46" i="1" s="1"/>
  <c r="P47" i="1"/>
  <c r="BJ47" i="1" s="1"/>
  <c r="BX44" i="1" l="1"/>
  <c r="BZ44" i="1"/>
  <c r="BZ43" i="1"/>
  <c r="BX43" i="1"/>
  <c r="BX47" i="1"/>
  <c r="BZ47" i="1"/>
  <c r="BX46" i="1"/>
  <c r="BZ46" i="1"/>
  <c r="BZ45" i="1"/>
  <c r="BX45" i="1"/>
  <c r="CH40" i="1" l="1"/>
  <c r="CH36" i="1"/>
  <c r="CH37" i="1"/>
  <c r="CH32" i="1"/>
  <c r="CH31" i="1"/>
  <c r="CH29" i="1"/>
  <c r="CH26" i="1"/>
  <c r="CH23" i="1"/>
  <c r="CH24" i="1"/>
  <c r="CH25" i="1"/>
  <c r="CH22" i="1"/>
  <c r="CH20" i="1"/>
  <c r="CH18" i="1"/>
  <c r="CH17" i="1"/>
  <c r="CH13" i="1"/>
  <c r="CH12" i="1"/>
  <c r="CH9" i="1"/>
  <c r="CH8" i="1"/>
  <c r="BS41" i="1" l="1"/>
  <c r="CA41" i="1" s="1"/>
  <c r="BS42" i="1"/>
  <c r="CA42" i="1" s="1"/>
  <c r="P42" i="1"/>
  <c r="BJ42" i="1" s="1"/>
  <c r="BZ42" i="1" s="1"/>
  <c r="P41" i="1"/>
  <c r="BJ41" i="1" s="1"/>
  <c r="BZ41" i="1" s="1"/>
  <c r="BX42" i="1" l="1"/>
  <c r="BX41" i="1"/>
  <c r="BS9" i="1"/>
  <c r="CA9" i="1" s="1"/>
  <c r="BS10" i="1"/>
  <c r="CA10" i="1" s="1"/>
  <c r="BS11" i="1"/>
  <c r="CA11" i="1" s="1"/>
  <c r="BS12" i="1"/>
  <c r="CA12" i="1" s="1"/>
  <c r="BS13" i="1"/>
  <c r="CA13" i="1" s="1"/>
  <c r="BS14" i="1"/>
  <c r="CA14" i="1" s="1"/>
  <c r="BS15" i="1"/>
  <c r="CA15" i="1" s="1"/>
  <c r="BS16" i="1"/>
  <c r="CA16" i="1" s="1"/>
  <c r="BS17" i="1"/>
  <c r="CA17" i="1" s="1"/>
  <c r="BS18" i="1"/>
  <c r="CA18" i="1" s="1"/>
  <c r="BS19" i="1"/>
  <c r="CA19" i="1" s="1"/>
  <c r="BS20" i="1"/>
  <c r="CA20" i="1" s="1"/>
  <c r="BS21" i="1"/>
  <c r="CA21" i="1" s="1"/>
  <c r="BS22" i="1"/>
  <c r="CA22" i="1" s="1"/>
  <c r="BS23" i="1"/>
  <c r="CA23" i="1" s="1"/>
  <c r="BS24" i="1"/>
  <c r="CA24" i="1" s="1"/>
  <c r="BS25" i="1"/>
  <c r="CA25" i="1" s="1"/>
  <c r="BS26" i="1"/>
  <c r="CA26" i="1" s="1"/>
  <c r="BS27" i="1"/>
  <c r="CA27" i="1" s="1"/>
  <c r="BS28" i="1"/>
  <c r="CA28" i="1" s="1"/>
  <c r="BS29" i="1"/>
  <c r="CA29" i="1" s="1"/>
  <c r="BS30" i="1"/>
  <c r="CA30" i="1" s="1"/>
  <c r="BS31" i="1"/>
  <c r="CA31" i="1" s="1"/>
  <c r="BS32" i="1"/>
  <c r="CA32" i="1" s="1"/>
  <c r="BS33" i="1"/>
  <c r="CA33" i="1" s="1"/>
  <c r="BS34" i="1"/>
  <c r="CA34" i="1" s="1"/>
  <c r="BS35" i="1"/>
  <c r="CA35" i="1" s="1"/>
  <c r="BS36" i="1"/>
  <c r="CA36" i="1" s="1"/>
  <c r="BS37" i="1"/>
  <c r="CA37" i="1" s="1"/>
  <c r="BS38" i="1"/>
  <c r="CA38" i="1" s="1"/>
  <c r="BS39" i="1"/>
  <c r="CA39" i="1" s="1"/>
  <c r="BS40" i="1"/>
  <c r="P9" i="1"/>
  <c r="BJ9" i="1" s="1"/>
  <c r="BZ9" i="1" s="1"/>
  <c r="P10" i="1"/>
  <c r="BJ10" i="1" s="1"/>
  <c r="P11" i="1"/>
  <c r="BJ11" i="1" s="1"/>
  <c r="P12" i="1"/>
  <c r="BJ12" i="1" s="1"/>
  <c r="BZ12" i="1" s="1"/>
  <c r="P13" i="1"/>
  <c r="BJ13" i="1" s="1"/>
  <c r="BZ13" i="1" s="1"/>
  <c r="P14" i="1"/>
  <c r="BJ14" i="1" s="1"/>
  <c r="P15" i="1"/>
  <c r="BJ15" i="1" s="1"/>
  <c r="BZ15" i="1" s="1"/>
  <c r="P16" i="1"/>
  <c r="BJ16" i="1" s="1"/>
  <c r="P17" i="1"/>
  <c r="P18" i="1"/>
  <c r="BJ18" i="1" s="1"/>
  <c r="P19" i="1"/>
  <c r="BJ19" i="1" s="1"/>
  <c r="P20" i="1"/>
  <c r="BJ20" i="1" s="1"/>
  <c r="P21" i="1"/>
  <c r="BJ21" i="1" s="1"/>
  <c r="BZ21" i="1" s="1"/>
  <c r="P22" i="1"/>
  <c r="BJ22" i="1" s="1"/>
  <c r="P23" i="1"/>
  <c r="BJ23" i="1" s="1"/>
  <c r="P24" i="1"/>
  <c r="BJ24" i="1" s="1"/>
  <c r="P25" i="1"/>
  <c r="BJ25" i="1" s="1"/>
  <c r="P26" i="1"/>
  <c r="BJ26" i="1" s="1"/>
  <c r="P27" i="1"/>
  <c r="BJ27" i="1" s="1"/>
  <c r="P28" i="1"/>
  <c r="BJ28" i="1" s="1"/>
  <c r="BZ28" i="1" s="1"/>
  <c r="P29" i="1"/>
  <c r="BJ29" i="1" s="1"/>
  <c r="BZ29" i="1" s="1"/>
  <c r="P30" i="1"/>
  <c r="BJ30" i="1" s="1"/>
  <c r="P31" i="1"/>
  <c r="BJ31" i="1" s="1"/>
  <c r="P32" i="1"/>
  <c r="BJ32" i="1" s="1"/>
  <c r="BZ32" i="1" s="1"/>
  <c r="P33" i="1"/>
  <c r="BJ33" i="1" s="1"/>
  <c r="BZ33" i="1" s="1"/>
  <c r="P34" i="1"/>
  <c r="BJ34" i="1" s="1"/>
  <c r="P35" i="1"/>
  <c r="BJ35" i="1" s="1"/>
  <c r="BZ35" i="1" s="1"/>
  <c r="P36" i="1"/>
  <c r="BJ36" i="1" s="1"/>
  <c r="BZ36" i="1" s="1"/>
  <c r="P37" i="1"/>
  <c r="BJ37" i="1" s="1"/>
  <c r="BZ37" i="1" s="1"/>
  <c r="P38" i="1"/>
  <c r="BJ38" i="1" s="1"/>
  <c r="P39" i="1"/>
  <c r="BJ39" i="1" s="1"/>
  <c r="P40" i="1"/>
  <c r="BJ40" i="1" s="1"/>
  <c r="BZ40" i="1" s="1"/>
  <c r="BJ17" i="1" l="1"/>
  <c r="BZ17" i="1" s="1"/>
  <c r="BX22" i="1"/>
  <c r="BX20" i="1"/>
  <c r="BX28" i="1"/>
  <c r="BX27" i="1"/>
  <c r="BZ20" i="1"/>
  <c r="BZ25" i="1"/>
  <c r="BX25" i="1"/>
  <c r="BZ16" i="1"/>
  <c r="BX16" i="1"/>
  <c r="BZ22" i="1"/>
  <c r="BX15" i="1"/>
  <c r="BX36" i="1"/>
  <c r="BX38" i="1"/>
  <c r="BX40" i="1"/>
  <c r="BX33" i="1"/>
  <c r="BX35" i="1"/>
  <c r="BX31" i="1"/>
  <c r="BZ31" i="1"/>
  <c r="BX30" i="1"/>
  <c r="BZ30" i="1"/>
  <c r="BX11" i="1"/>
  <c r="BZ11" i="1"/>
  <c r="BX19" i="1"/>
  <c r="BZ19" i="1"/>
  <c r="BX26" i="1"/>
  <c r="BZ26" i="1"/>
  <c r="BX10" i="1"/>
  <c r="BZ10" i="1"/>
  <c r="BX39" i="1"/>
  <c r="BZ39" i="1"/>
  <c r="BZ34" i="1"/>
  <c r="BX34" i="1"/>
  <c r="BZ24" i="1"/>
  <c r="BX24" i="1"/>
  <c r="BX18" i="1"/>
  <c r="BZ18" i="1"/>
  <c r="BZ23" i="1"/>
  <c r="BX23" i="1"/>
  <c r="BZ14" i="1"/>
  <c r="BX14" i="1"/>
  <c r="BZ38" i="1"/>
  <c r="BZ27" i="1"/>
  <c r="CA40" i="1"/>
  <c r="BX29" i="1"/>
  <c r="BX21" i="1"/>
  <c r="BX9" i="1"/>
  <c r="BX13" i="1"/>
  <c r="BX32" i="1"/>
  <c r="BX12" i="1"/>
  <c r="BX37" i="1"/>
  <c r="BS8" i="1"/>
  <c r="P8" i="1"/>
  <c r="P57" i="1" s="1"/>
  <c r="BX17" i="1" l="1"/>
  <c r="BJ8" i="1"/>
  <c r="BJ57" i="1" s="1"/>
  <c r="BZ57" i="1" l="1"/>
  <c r="BX8" i="1"/>
  <c r="BZ8" i="1"/>
  <c r="CA8" i="1"/>
</calcChain>
</file>

<file path=xl/sharedStrings.xml><?xml version="1.0" encoding="utf-8"?>
<sst xmlns="http://schemas.openxmlformats.org/spreadsheetml/2006/main" count="873" uniqueCount="308">
  <si>
    <t>PLAN ANUAL DE ADQUISICIONES GASTOS DE INVERSIÓN DIMAR</t>
  </si>
  <si>
    <t>Vigencia: 2020</t>
  </si>
  <si>
    <t>INFORMACIÓN SIRECI PROGRAMACIÓN</t>
  </si>
  <si>
    <t>INFORMACIÓN COLOMBIA COMPRA EFICIENTE - PROGRAMACIÓN</t>
  </si>
  <si>
    <t>MODIFICACIONES AL PRESUPUESTO DURANTE LA VIGENCIA  2020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</si>
  <si>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</si>
  <si>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</si>
  <si>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</si>
  <si>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</si>
  <si>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</si>
  <si>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</si>
  <si>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</si>
  <si>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</si>
  <si>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</si>
  <si>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</si>
  <si>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INFORMACIÓN  - FORMATO SIRECI - EN EJECUCIÓN</t>
  </si>
  <si>
    <t>INFORMACIÓN DE EJECUCIÓN</t>
  </si>
  <si>
    <t>NOMBRE DEL PROYECTO BPIN</t>
  </si>
  <si>
    <t>NOMBRE DEL PROGRAMA</t>
  </si>
  <si>
    <t>NOMBRE DEL PROYECTO</t>
  </si>
  <si>
    <t>RUBRO PRESUPUESTAL</t>
  </si>
  <si>
    <t>NOMBRE DEL RUBRO PRESUPUESTAL</t>
  </si>
  <si>
    <t>CÓDIGO USOS PRESUPUESTALES</t>
  </si>
  <si>
    <t>USOS PRESUPUESTALES</t>
  </si>
  <si>
    <t>UNIDAD EJECUTORA</t>
  </si>
  <si>
    <t>UNIDAD BENEFICIARIA</t>
  </si>
  <si>
    <t>BIEN O SERVICIO</t>
  </si>
  <si>
    <t>DESCRIPCIÓN
BIEN O SERVICIO</t>
  </si>
  <si>
    <t>CANTIDAD ESTIMADA</t>
  </si>
  <si>
    <t>UNIDAD DE MEDIDA</t>
  </si>
  <si>
    <t>VALOR UNITARIO</t>
  </si>
  <si>
    <t xml:space="preserve">VALOR TOTAL ESTIMADO </t>
  </si>
  <si>
    <t>FECHA ESTIMADA DE LA COMPRA</t>
  </si>
  <si>
    <t>CODIGOS UNSPSC</t>
  </si>
  <si>
    <t>MODALIDAD DE CONTRATACION SEGÚN LEY 1150</t>
  </si>
  <si>
    <t>DURACIÓN ESTIMADA DEL CONTRATO</t>
  </si>
  <si>
    <t>CANTIDAD DE BIENES O SERVICIOS A ADQUIRIR</t>
  </si>
  <si>
    <t xml:space="preserve"> UNIDAD DE MEDIDA</t>
  </si>
  <si>
    <t xml:space="preserve">PRECIO UNITARIO </t>
  </si>
  <si>
    <t xml:space="preserve">VALOR DEFINITIVO ASIGNADO </t>
  </si>
  <si>
    <t xml:space="preserve"> REQUIERE VIGENCIAS FUTURAS</t>
  </si>
  <si>
    <t xml:space="preserve">CANTIDAD DE BIENES O SERVICIOS ADQUIRIDOS </t>
  </si>
  <si>
    <t>UNIDAD DE MEDIDA BIENES O SERVICIOS ADQUIRIDOS</t>
  </si>
  <si>
    <t>PRECIO UNITARIO DE BIENES O SERVICIOS ADQUIRIDOS</t>
  </si>
  <si>
    <t xml:space="preserve">VALOR TOTAL CANTIDAD DE BIENES O SERVICIOS ADQUIRIDOS </t>
  </si>
  <si>
    <t>Número CDP
Certificado de Disponibilidad</t>
  </si>
  <si>
    <t>FECHA DE REALIZACIÓN DE LA COMPRA</t>
  </si>
  <si>
    <t>MODALIDAD CONTRATACIÓN</t>
  </si>
  <si>
    <t>SALDO</t>
  </si>
  <si>
    <t>Valor CDP Certificado de Disponibilidad</t>
  </si>
  <si>
    <t>APROPIACIÓN DISPONIBLE</t>
  </si>
  <si>
    <t>Valor CDP Pendiente por comprometer</t>
  </si>
  <si>
    <t>ESTADO DEL PROCESO</t>
  </si>
  <si>
    <t>OBSERVACIONES</t>
  </si>
  <si>
    <t>NO. CONTRATO</t>
  </si>
  <si>
    <t>PLAZO DE EJECUCIÓN</t>
  </si>
  <si>
    <t>PROVEEDOR</t>
  </si>
  <si>
    <t>Contracrédito</t>
  </si>
  <si>
    <t>Crédito</t>
  </si>
  <si>
    <t>IMPLEMENTACIÓN DEL PLAN NACIONAL DE INFRAESTRUCTURA A NIVEL NACIONAL</t>
  </si>
  <si>
    <t>Plan Nacional de Infraestructura</t>
  </si>
  <si>
    <t>Nuevo CIOH</t>
  </si>
  <si>
    <t>C-1504-0100-8-0-1504011</t>
  </si>
  <si>
    <t>INFRAESTRUCTURA OPERATIVAS CONSTRUIDAS Y DOTADAS</t>
  </si>
  <si>
    <t>02-02-02-005-004-01-2</t>
  </si>
  <si>
    <t>SERVICIOS GENERALES DE CONSTRUCCIÓN DE EDIFICACIONES NO RESIDENCIALES</t>
  </si>
  <si>
    <t>SEDE CENTRAL</t>
  </si>
  <si>
    <t>CIOH</t>
  </si>
  <si>
    <t>Construcción nuevo CIOH</t>
  </si>
  <si>
    <t>Unidad</t>
  </si>
  <si>
    <t>02-02-02-008-003-03</t>
  </si>
  <si>
    <t xml:space="preserve">SERVICIOS DE INGENIERÍA </t>
  </si>
  <si>
    <t>Interventoría construcción nuevo CIOH</t>
  </si>
  <si>
    <t>Nuevo CIOH - Seguimiento, supervisión y gerencia</t>
  </si>
  <si>
    <t>02-02-02-006-004</t>
  </si>
  <si>
    <t>SERVICIOS DE TRANSPORTE DE PASAJEROS</t>
  </si>
  <si>
    <t>Pasajes Nuevo CIOH</t>
  </si>
  <si>
    <t>02-02-02-010</t>
  </si>
  <si>
    <t>VIÁTICOS DE LOS FUNCIONARIOS EN COMISIÓN</t>
  </si>
  <si>
    <t>Viaticos Nuevo CIOH</t>
  </si>
  <si>
    <t>Construcción nueva Capitanía de Puerto de Turbo</t>
  </si>
  <si>
    <t>CP08</t>
  </si>
  <si>
    <t>Construcción Complejo Marítimo de Turbo</t>
  </si>
  <si>
    <t>Interventoria Construcción Complejo Marítimo de Turbo</t>
  </si>
  <si>
    <t>Construcción nueva Capitanía de Puerto de Turbo - Seguimiento, supervisión y gerencia</t>
  </si>
  <si>
    <t>AMAT</t>
  </si>
  <si>
    <t>Pasajes Construcción Turbo</t>
  </si>
  <si>
    <t>Viaticos Construcción Turbo</t>
  </si>
  <si>
    <t>Plan de mantenimientos mayores</t>
  </si>
  <si>
    <t>C-1504-0100-8-0-1504008</t>
  </si>
  <si>
    <t>INFRAESTRUCTURA OPERATIVA CON MANTENIMIENTO</t>
  </si>
  <si>
    <t>02-02-02-005-004-05</t>
  </si>
  <si>
    <t xml:space="preserve">SERVICIOS ESPECIALES DE CONSTRUCCIÓN </t>
  </si>
  <si>
    <t>ECTM CP05</t>
  </si>
  <si>
    <t>Mantenimientos  Cartagena</t>
  </si>
  <si>
    <t>02-02-01-003-008-01-1</t>
  </si>
  <si>
    <t>ASIENTOS</t>
  </si>
  <si>
    <t>CP19</t>
  </si>
  <si>
    <t>Dotación Puerto Leguizamo</t>
  </si>
  <si>
    <t>Global</t>
  </si>
  <si>
    <t>C-1504-0100-8-0-1504009</t>
  </si>
  <si>
    <t>INFRAESTRUCTURA DE SOPORTE CON MANTENIMIENTO</t>
  </si>
  <si>
    <t>02-02-02-005-004-07</t>
  </si>
  <si>
    <t xml:space="preserve">SERVICIOS DE TERMINACIÓN Y ACABADOS DE EDIFICIOS </t>
  </si>
  <si>
    <t>Mantenimientos Sede Central</t>
  </si>
  <si>
    <t>Plan de mantenimientos mayores - Seguimiento, supervisión y gerencia</t>
  </si>
  <si>
    <t>CPS Profesional Especializado</t>
  </si>
  <si>
    <t>Días</t>
  </si>
  <si>
    <t>02-02-02-008-003-02</t>
  </si>
  <si>
    <t xml:space="preserve">SERVICIOS DE ARQUITECTURA, SERVICIOS DE PLANEACIÓN URBANA Y ORDENACIÓN DEL TERRITORIO; SERVICIOS DE ARQUITECTURA PAISAJISTA </t>
  </si>
  <si>
    <t>Pasajes Mantenimientos mayores Infraestructura</t>
  </si>
  <si>
    <t>Viaticos Mantenimientos mayores Infraestructura</t>
  </si>
  <si>
    <t>CPS Profesional especializado</t>
  </si>
  <si>
    <t>CPS Profesional</t>
  </si>
  <si>
    <t>ASEGMAR</t>
  </si>
  <si>
    <t>FORTALECIMIENTO DEL SISTEMA DE SEGURIDAD INTEGRAL MARÍTIMA Y FLUVIAL A NIVEL NACIONAL</t>
  </si>
  <si>
    <t xml:space="preserve">Sistema de Seguridad Integral Marítima y Fluvial </t>
  </si>
  <si>
    <t xml:space="preserve">Actualización proyeccion sistema integrado de control de trafico y vigilancia marítima </t>
  </si>
  <si>
    <t>C-1504-0100-10-0-1504019</t>
  </si>
  <si>
    <t>SERVICIO DE CONTROL DE TRÁFICO Y VIGILANCIA MARÍTIMA Y FLUVIAL</t>
  </si>
  <si>
    <t>02-02-02-008</t>
  </si>
  <si>
    <t xml:space="preserve">SERVICIOS PRESTADOS A LAS EMPRESAS Y SERVICIOS DE PRODUCCIÓN </t>
  </si>
  <si>
    <t>Estudio</t>
  </si>
  <si>
    <t>Plan Nacional de Señalización Marítima</t>
  </si>
  <si>
    <t>Reposición del Sistema Nacional de Señalización</t>
  </si>
  <si>
    <t>C-1504-0100-10-0-1504021</t>
  </si>
  <si>
    <t>SERVICIO DE SEÑALIZACIÓN MARÍTIMA Y FLUVIAL</t>
  </si>
  <si>
    <t>SEMAC - SEMAP</t>
  </si>
  <si>
    <t>Reposición del Sistema Nacional de Señalización - Seguimiento, supervisión y gerencia</t>
  </si>
  <si>
    <t>GINSEM</t>
  </si>
  <si>
    <t>Viáticos - Reposición Señalización</t>
  </si>
  <si>
    <t>Pasajes - Reposición Señalización</t>
  </si>
  <si>
    <t>Renovación y actualización del Sistema Nacional de Señalización</t>
  </si>
  <si>
    <t>SEMAC - SEMAB - SEMAP</t>
  </si>
  <si>
    <t>Viáticos cruceros de actualización señalización</t>
  </si>
  <si>
    <t>Adquisición y reposición de medios aéreos y navales para el ejercicio de la Autoridad Marítima</t>
  </si>
  <si>
    <t>Buque de Investigación Científica</t>
  </si>
  <si>
    <t>C-1504-0100-10-0-1504022</t>
  </si>
  <si>
    <t>SERVICIO DE BÚSQUEDA Y SALVAMENTO MARÍTIMO Y FLUVIAL</t>
  </si>
  <si>
    <t>02-02-01-004-009-03</t>
  </si>
  <si>
    <t>BUQUES</t>
  </si>
  <si>
    <t>Buque Oceanográfico e Hidrográfico</t>
  </si>
  <si>
    <t>Buque Balizador</t>
  </si>
  <si>
    <t>Buque Balizador (Boyero)</t>
  </si>
  <si>
    <t>GPLAD</t>
  </si>
  <si>
    <t>Díás</t>
  </si>
  <si>
    <t>ADJUDICADO</t>
  </si>
  <si>
    <t>024-SUBAFIN-2020</t>
  </si>
  <si>
    <t xml:space="preserve">FRANCISCO ANTONIO LEON GOMEZ </t>
  </si>
  <si>
    <t>290-SUBAFIN-2019</t>
  </si>
  <si>
    <t>CORP DE CIENCIA Y TEC PARA EL DES DE LA IND NAVAL MARIT Y FLU</t>
  </si>
  <si>
    <t>331-SUBAFIN-2019</t>
  </si>
  <si>
    <t>CONSORCIO TYPHOON</t>
  </si>
  <si>
    <t>332-SUBAFIN-2019</t>
  </si>
  <si>
    <t>CONSORCIO JANUS</t>
  </si>
  <si>
    <t>337-SUBAFIN-2019</t>
  </si>
  <si>
    <t>UNIVERSIDAD NACIONAL DE COLOMBIA</t>
  </si>
  <si>
    <t>338-SUBAFIN-2019</t>
  </si>
  <si>
    <t>171-SUBAFIN-2019</t>
  </si>
  <si>
    <t>TRASLADO PRESUPUESTAL</t>
  </si>
  <si>
    <t>Interventoria Mantenimientos  Cartagena</t>
  </si>
  <si>
    <t>CP20</t>
  </si>
  <si>
    <t>Estudios y Diseños Arauca</t>
  </si>
  <si>
    <t>NO</t>
  </si>
  <si>
    <t>033-SUBAFIN-2020</t>
  </si>
  <si>
    <t>RAFAEL ARAMIS PINZON RAMOS</t>
  </si>
  <si>
    <t>040-SUBAFIN-2020</t>
  </si>
  <si>
    <t xml:space="preserve">  NADIA KATHERINE CORDERO GOMEZCASSERES </t>
  </si>
  <si>
    <t>045-SUBAFIN-2020</t>
  </si>
  <si>
    <t>LILIANA ALEXANDRA TARAZONA RODRIGUEZ</t>
  </si>
  <si>
    <t>Viáticos  Buque de Investigación Científica</t>
  </si>
  <si>
    <t>Pasajes  Buque de Investigación Científica</t>
  </si>
  <si>
    <t>Viáticos Señalización</t>
  </si>
  <si>
    <t>SIN ABRIR</t>
  </si>
  <si>
    <t>058-SUBAFIN-2020</t>
  </si>
  <si>
    <t>ZULMA CONSTANZA GOMEZ GALVIS</t>
  </si>
  <si>
    <t>DESARROLLO DE LA AGENDA CIENTÍFICA PARA LA AUTORIDAD MARÍTIMA Y FLUVIAL A NIVEL NACIONAL</t>
  </si>
  <si>
    <t>PENDIENTE POR DISTRIBUIR</t>
  </si>
  <si>
    <t>CONSOLIDACIÓN DEL POTENCIAL DE LA AUTORIDAD MARÍTIMA EN EL TERRITORIO NACIONAL</t>
  </si>
  <si>
    <t>C-1504-0100-9</t>
  </si>
  <si>
    <t>C-1599-0100-1</t>
  </si>
  <si>
    <t>DESARROLLO DE LA AGENDA CIENTÍFICA PARA LA AUTORIDAD MARÍTIMA Y FLUVIAL A NIVEL  NACIONAL</t>
  </si>
  <si>
    <t>CONSOLIDACIÓN DEL POTENCIAL DE LA AUTORIDAD MARÍTIMA EN EL TERRITORIO   NACIONAL</t>
  </si>
  <si>
    <t xml:space="preserve">ABIERTO </t>
  </si>
  <si>
    <t xml:space="preserve">JORGE EDUARGO ORJUELA FIERRO </t>
  </si>
  <si>
    <t>Obras de construcción nuevo CIOH [1]</t>
  </si>
  <si>
    <t>Contratación interventoría a la construcción del nuevo CIOH [2]</t>
  </si>
  <si>
    <t>Pasajes para la ejecución del seguimiento, supervisión y gerencia del Nuevo CIOH [3]</t>
  </si>
  <si>
    <t>Viaticos para la ejecución del seguimiento, supervisión y gerencia del Nuevo CIOH [4]</t>
  </si>
  <si>
    <t>Obras de construcción Complejo Marítimo de Turbo [5]</t>
  </si>
  <si>
    <t>Contratación interventoría  a la construcción  del Complejo Marítimo de Turbo [6]</t>
  </si>
  <si>
    <t>Pasajes para la ejecución del seguimiento, supervisión y gerencia Construcción Turbo [7]</t>
  </si>
  <si>
    <t>Viaticos para la ejecución del seguimiento, supervisión y gerencia Construcción Turbo [8]</t>
  </si>
  <si>
    <t>TRASLADO PRESUPUESTAL [9]</t>
  </si>
  <si>
    <t>Construcción protección costera a la ECTM de Cartagena. [10]</t>
  </si>
  <si>
    <t>Interventoria Mantenimientos  Cartagena [11]</t>
  </si>
  <si>
    <t>Dotación de sillas para la Capitanía de Puerto leguizamo [12]</t>
  </si>
  <si>
    <t>Estudios y Diseños construcción capitanía de puerto de Arauca [13]</t>
  </si>
  <si>
    <t>Mantenimiento general a la sede central incluye impermeabilización garita y mantenimiento de baños. [14]</t>
  </si>
  <si>
    <t>Profesional Ingeniero Civil, con especialización en Gerencia de Proyectos, Alta Gerencia o Afines, con conocimientos en elaboración de presupuestos, anexos técnicos, estudios previos, supervisión de obras para apoyar las obras de infraestructura a desarrollar por la Dimar. [15]</t>
  </si>
  <si>
    <t>Profesional Ingeniero Civil, con especialización en Gerencia de Proyectos, Alta Gerencia o Afines, con conocimientos en elaboración de presupuestos, anexos técnicos, estudios previos, supervisión de obras para apoyar las obras de infraestructura a desarrollar por la Dimar. [16]</t>
  </si>
  <si>
    <t>Profesional Arquitecto con especialización en Gerencia de Proyectos, Alta Gerencia o Afines on conocimientos en elaboración de presupuestos, anexos técnicos, estudios previos, supervisión de obras para apoyar las obras de infraestructura a desarrollar por la Dimar. [17]</t>
  </si>
  <si>
    <t>Profesional Arquitecto con especialización en Gerencia de Proyectos, Alta Gerencia o Afines on conocimientos en elaboración de presupuestos, anexos técnicos, estudios previos, supervisión de obras para apoyar las obras de infraestructura a desarrollar por la Dimar. [18]</t>
  </si>
  <si>
    <t>Profesional Ingeniero Industrial, Administración de Empresas o afines, con especialización en Gestión de Proyectos, Alta Gerencia o Afines; prestará apoyo administrativo al programa Plan Nacional de Infraestructura y sus proyectos asociados. [19]</t>
  </si>
  <si>
    <t>Pasajes para la ejecución del seguimiento, supervisión y gerencia Mantenimientos mayores infraestructura [20]</t>
  </si>
  <si>
    <t>Viaticos para la ejecución del seguimiento, supervisión y gerencia Mantenimientos mayores infraestructura [21]</t>
  </si>
  <si>
    <t>Actualización proyeccion sistema integrado de control de trafico y vigilancia marítima  [22]</t>
  </si>
  <si>
    <t>Viaticos personal que participa en los trabajos a desarrollar. [23]</t>
  </si>
  <si>
    <t>Ingeniero mecánico, industrial, telecomunicaciones, administrador de empresas o afín con especialización en gerencia de proyectos [24]</t>
  </si>
  <si>
    <t>Ingeniero de sistemas, catastral o afines, con experiencia en sistemas de información geográfica con fines náuticos; y experiencia en edición cartográfica. [25]</t>
  </si>
  <si>
    <t>Corresponde a viáticos para la supervisión, y seguimiento de actividades correspondientes al proyecto [26]</t>
  </si>
  <si>
    <t>Corresponde a pasajes para la supervisión, y seguimiento de actividades correspondientes al proyecto [27]</t>
  </si>
  <si>
    <t>Recursos cruceros de Mantenimiento  [28]</t>
  </si>
  <si>
    <t>Ingeniero industrial especializado o con mas de 5 años de experiencia y conocimiento en SIG HSEQ. [29]</t>
  </si>
  <si>
    <t>Buque de investigación científica de acuerdo a especificaciones técnicas de DIMAR que posea amplia área en cubierta para trabajos de todo tipo, sistema dinámico de posicionamiento, plataforma para operaciones Hilicoportadas y Hangar, grúa en cubierta para operación de los contenedores que trasportara, con capacidades hidrográficas, oceanográficas, toma de muestras y laboratorios para análisis de las mismas. [30]</t>
  </si>
  <si>
    <t>Viáticos  Buque de Investigación Científica [31]</t>
  </si>
  <si>
    <t>Pasajes  Buque de Investigación Científica [32]</t>
  </si>
  <si>
    <t>Adquisición Buque Boyero que permita el apoyo de las actividades correspondientes a Señalización Marítima. [33]</t>
  </si>
  <si>
    <t>PENDIENTE POR DISTRIBUIR [34]</t>
  </si>
  <si>
    <t>PENDIENTE POR DISTRIBUIR [35]</t>
  </si>
  <si>
    <t>SUMINITRO DE PASAJES AEREOS</t>
  </si>
  <si>
    <t>NO CONTRATABLE</t>
  </si>
  <si>
    <t>ADQUISICIÓN DE MOBILIARIO Y ENSERES</t>
  </si>
  <si>
    <t>Mantenimiento oficinas Sede Central y Capitanías Fluviales [1]</t>
  </si>
  <si>
    <t>Dias</t>
  </si>
  <si>
    <t>094-SUBAFIN-2020</t>
  </si>
  <si>
    <t>HURTADO LOPEZ HELBER JOANNY</t>
  </si>
  <si>
    <t>MODIFICACIÓN DEL 12 DE FEBRERO DEL 2020</t>
  </si>
  <si>
    <t>Estudio de cobertura del SICTVM</t>
  </si>
  <si>
    <t>CP14</t>
  </si>
  <si>
    <t>Estación de Control de Tráfico y vigilancia Marítima de Puerto Bolivar</t>
  </si>
  <si>
    <t>Viáticos Sistema de control ASIMO</t>
  </si>
  <si>
    <t>Pasajes Sistema de control ASIMO</t>
  </si>
  <si>
    <t>CPS Profesional Magister</t>
  </si>
  <si>
    <t>27920-30520-29920</t>
  </si>
  <si>
    <t>04/02/2020-07/02/2020-06/02/2020</t>
  </si>
  <si>
    <t xml:space="preserve">SEÑAL No 271640R / SEÑAL No 041630R / SEÑAL No 041205R </t>
  </si>
  <si>
    <t>2 CONTRATACIÓN DIRECTA</t>
  </si>
  <si>
    <t>8 OTROS</t>
  </si>
  <si>
    <t>SELECCIÓN ABREVIADA</t>
  </si>
  <si>
    <t>LINA DEL PILAR GONZALEZ TORREZ-RICARDO ANDRESVIVES TORRES</t>
  </si>
  <si>
    <t>35620-37420</t>
  </si>
  <si>
    <t>RESOLUCIÓN 080-SEÑAL181140R</t>
  </si>
  <si>
    <t>DIRECTA</t>
  </si>
  <si>
    <t>154-SUBAFIN-2020</t>
  </si>
  <si>
    <t xml:space="preserve">NUBIA LILIANA BOTIA BERNAL </t>
  </si>
  <si>
    <t>RESOLUCIÓN 0055 DEL 19 DE FEBRERO DEL 2020</t>
  </si>
  <si>
    <t>RESOLUCIÓN 0097 DEL 11 DE MARZO DEL 2020</t>
  </si>
  <si>
    <t>CP07</t>
  </si>
  <si>
    <t>Mantenimientos San Andres</t>
  </si>
  <si>
    <t>Interventoría San Andres</t>
  </si>
  <si>
    <t>Estudio simyulación de cobertura de los subsistemas del sistema integrado de control de tráfico y vigilancia marítima y fluvial (SICTVMF) [36]</t>
  </si>
  <si>
    <t>Estación de control de tráfico remota integrada al Sistema integrado de Control de Tráfico Marítimo, compuesto de un subsistema estación meterológica, subsistema directión finder, subsistema software de integración y una planta de generación de energía eléctrica para  Puerto Bolivar integrados a la ECTVM de Santa Marta CP04. [37]</t>
  </si>
  <si>
    <t>Viáticos Sistema de control ASIMO [38]</t>
  </si>
  <si>
    <t>Pasajes Sistema de control ASIMO [39]</t>
  </si>
  <si>
    <t>Prestación de servicios profesionales de un oceanógrafo físico magister en asuntos marítimos para apoyar el Programa de Seguridad Integral Marítima y Portuaria en las actividades de asesor técnico en la elaboración de la proyección del SICTVM y el plan SAR Nacional. [40]</t>
  </si>
  <si>
    <t>Mantenimiento y adecuación infraestructura ubicada en San Andres.[41]</t>
  </si>
  <si>
    <t>Interventoría del Mantenimiento y adecuación infraestructura ubicada en San Andres. [42]</t>
  </si>
  <si>
    <t>MODIFICACIÓN DEL 17 DE MARZO DEL 2020</t>
  </si>
  <si>
    <t>Interventoria Protección Costera Cartagena</t>
  </si>
  <si>
    <t xml:space="preserve">REINTEGRO PPTO 24/03/2020 </t>
  </si>
  <si>
    <t>157-SUBAFIN-2020</t>
  </si>
  <si>
    <t>JUAN JOSE JIMENEZ BELTRAN</t>
  </si>
  <si>
    <t>2020/02/18 - 19/02/2020 - 13/03/2020 - 19/03/2020</t>
  </si>
  <si>
    <t>168-SUBAFIN-2020</t>
  </si>
  <si>
    <t>SUBATOURS SAS</t>
  </si>
  <si>
    <t>36720-46220</t>
  </si>
  <si>
    <t>21/02/2020 - 19/03/2020</t>
  </si>
  <si>
    <t>SEÑAL 141239R RESOLUCION 118</t>
  </si>
  <si>
    <t>04/02/2020-11/02/2020-12/02/2020-18/02/2020</t>
  </si>
  <si>
    <t>28920-31620-32120-34620</t>
  </si>
  <si>
    <t>RESOLUCION 046 - 051 - SEÑAL 071600-072</t>
  </si>
  <si>
    <t>RESOLUCIÓN 0125 DEL 25 DE MARZO DEL 2020</t>
  </si>
  <si>
    <t>C-1504-0100-8-0-1504012</t>
  </si>
  <si>
    <t>Interventoría Alojamientos San Andres</t>
  </si>
  <si>
    <t>INFRAESTRUCTURA DE SOPORTE CONSTRUIDAS Y DOTADAS</t>
  </si>
  <si>
    <t xml:space="preserve">Pago viabilidad ambiental </t>
  </si>
  <si>
    <t>Construcción alojamientos San Andres</t>
  </si>
  <si>
    <t>Construcción y adecuación alojamientos ubicados en San Andres Isla.[46]</t>
  </si>
  <si>
    <t>Interventoría del Mantenimiento y adecuación infraestructura ubicada en San Andres. [47]</t>
  </si>
  <si>
    <t>Interventoria Construcción protección costera a la ECTM de Cartagena. [44]</t>
  </si>
  <si>
    <t>Pago viabilidad ambiental construcción alojamientos San Andres Isla [45]</t>
  </si>
  <si>
    <t>02-02-02-005-004-01-1</t>
  </si>
  <si>
    <t>SERVICIOS GENERALES DE CONSTRUCCIÓN DE EDIFICACIONES RESIDENCIALES</t>
  </si>
  <si>
    <t>33020-32620-48320</t>
  </si>
  <si>
    <t>17/02/2020-14/02/2020-31/03/2020</t>
  </si>
  <si>
    <t>SEÑAL No 070920R- SEÑAL 261021R</t>
  </si>
  <si>
    <t>CPS-FRANCISCO ANTONIO LEON- CPS ALLAN BREYNER GALLARDO</t>
  </si>
  <si>
    <t>Ingeniero Industrial, administrador de empresas, economista o afines especializado con certificación PMP que apoye la gestión del proyecto durante el desarrollo del mismo (Inicio, Planificación, ejecución, seguimiento y control, cierre) [43]</t>
  </si>
  <si>
    <t>MODIFICACIÓN DEL 01 DE ABRIL DEL 2020</t>
  </si>
  <si>
    <t>JONATHAN DIAZ GIL</t>
  </si>
  <si>
    <t>179-SUBAFIN-2020</t>
  </si>
  <si>
    <t>SEÑAL 270908R</t>
  </si>
  <si>
    <t>CORALINA FONADE</t>
  </si>
  <si>
    <t>MODIFICACIÓN DEL 08 DE ABRIL DEL 2020</t>
  </si>
  <si>
    <t>MODIFICACIÓN DEL 13 DE ABRIL DEL 2020</t>
  </si>
  <si>
    <t>A-02-02-02-008-003-09</t>
  </si>
  <si>
    <t>OTROS SERVICIOS PROFESIONALES Y TÉCNICOS N.C.P.</t>
  </si>
  <si>
    <t>SIN ABRIR PENDIENTE DE ARREGLAR EN EL PLAN DE COMPRA</t>
  </si>
  <si>
    <t>082-SUBAFIN-2020</t>
  </si>
  <si>
    <t>34720-35120-44320-44420-46320-50120-52220-52520-54320-54220-54420-54520</t>
  </si>
  <si>
    <t>RESOLUCION 073-032-112-113-120-121-133-134-135-137-136-138</t>
  </si>
  <si>
    <t>RESOLUCIÓN 0180 DEL 30 DE ABRIL DEL 2020</t>
  </si>
  <si>
    <t>Botes</t>
  </si>
  <si>
    <t>TRASLADO PRESUPUESTAL [48]</t>
  </si>
  <si>
    <t>MODIFICACIÓN DE FECHA 05 DE MAYO DEL 2020</t>
  </si>
  <si>
    <t>Mantenimiento Capitanía de Puerto Leticia</t>
  </si>
  <si>
    <t>Normalización de la red eléctrica externa, así como la revisión, estudio de capacidad de carga y diagnóstico general de la red eléctrica interna de las instalaciones de la Capitanía de Puerto Leticia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</si>
</sst>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(* #,##0_);_(* \(#,##0\);_(* &quot;-&quot;??_);_(@_)"/>
    <numFmt numFmtId="166" formatCode="_-* #,##0.00\ [$€]_-;\-* #,##0.00\ [$€]_-;_-* &quot;-&quot;??\ [$€]_-;_-@_-"/>
    <numFmt numFmtId="167" formatCode="_ * #,##0_ ;_ * \-#,##0_ ;_ * &quot;-&quot;??_ ;_ @_ "/>
    <numFmt numFmtId="168" formatCode="[$$-240A]\ #,##0.00"/>
    <numFmt numFmtId="169" formatCode="_([$$-240A]\ * #,##0_);_([$$-240A]\ * \(#,##0\);_([$$-240A]\ * &quot;-&quot;??_);_(@_)"/>
    <numFmt numFmtId="170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4" tint="-0.499984740745262"/>
      <name val="Arial Narrow"/>
      <family val="2"/>
    </font>
    <font>
      <b/>
      <sz val="10"/>
      <color rgb="FFC00000"/>
      <name val="Arial Narrow"/>
      <family val="2"/>
    </font>
    <font>
      <b/>
      <sz val="10"/>
      <color theme="4" tint="-0.499984740745262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3" tint="-0.499984740745262"/>
      <name val="Arial Narrow"/>
      <family val="2"/>
    </font>
    <font>
      <b/>
      <sz val="11"/>
      <color rgb="FFC00000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rgb="FF000000"/>
      <name val="MS Sans Serif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</cellStyleXfs>
  <cellXfs count="124">
    <xf numFmtId="0" fontId="0" fillId="0" borderId="0" xfId="0"/>
    <xf numFmtId="3" fontId="8" fillId="6" borderId="5" xfId="3" applyNumberFormat="1" applyFont="1" applyFill="1" applyBorder="1" applyAlignment="1" applyProtection="1">
      <alignment horizontal="left" vertical="center" wrapText="1"/>
    </xf>
    <xf numFmtId="43" fontId="8" fillId="6" borderId="5" xfId="1" applyFont="1" applyFill="1" applyBorder="1" applyAlignment="1" applyProtection="1">
      <alignment horizontal="left" vertical="center" wrapText="1"/>
    </xf>
    <xf numFmtId="43" fontId="8" fillId="6" borderId="5" xfId="1" applyFont="1" applyFill="1" applyBorder="1" applyAlignment="1" applyProtection="1">
      <alignment horizontal="center" vertical="center" wrapText="1"/>
    </xf>
    <xf numFmtId="43" fontId="8" fillId="7" borderId="5" xfId="1" applyFont="1" applyFill="1" applyBorder="1" applyAlignment="1" applyProtection="1">
      <alignment horizontal="center" vertical="center" wrapText="1"/>
    </xf>
    <xf numFmtId="1" fontId="8" fillId="6" borderId="5" xfId="3" applyNumberFormat="1" applyFont="1" applyFill="1" applyBorder="1" applyAlignment="1" applyProtection="1">
      <alignment horizontal="center" vertical="center" wrapText="1"/>
      <protection locked="0"/>
    </xf>
    <xf numFmtId="1" fontId="8" fillId="8" borderId="5" xfId="3" applyNumberFormat="1" applyFont="1" applyFill="1" applyBorder="1" applyAlignment="1" applyProtection="1">
      <alignment horizontal="center" vertical="center" wrapText="1"/>
    </xf>
    <xf numFmtId="165" fontId="8" fillId="8" borderId="5" xfId="1" applyNumberFormat="1" applyFont="1" applyFill="1" applyBorder="1" applyAlignment="1" applyProtection="1">
      <alignment horizontal="center" vertical="center" wrapText="1"/>
    </xf>
    <xf numFmtId="1" fontId="8" fillId="7" borderId="5" xfId="3" applyNumberFormat="1" applyFont="1" applyFill="1" applyBorder="1" applyAlignment="1" applyProtection="1">
      <alignment horizontal="center" vertical="center" wrapText="1"/>
    </xf>
    <xf numFmtId="1" fontId="8" fillId="6" borderId="5" xfId="3" applyNumberFormat="1" applyFont="1" applyFill="1" applyBorder="1" applyAlignment="1" applyProtection="1">
      <alignment horizontal="center" vertical="center" wrapText="1"/>
    </xf>
    <xf numFmtId="1" fontId="13" fillId="9" borderId="5" xfId="3" applyNumberFormat="1" applyFont="1" applyFill="1" applyBorder="1" applyAlignment="1" applyProtection="1">
      <alignment horizontal="center" vertical="center" wrapText="1"/>
      <protection locked="0"/>
    </xf>
    <xf numFmtId="1" fontId="8" fillId="10" borderId="5" xfId="3" applyNumberFormat="1" applyFont="1" applyFill="1" applyBorder="1" applyAlignment="1" applyProtection="1">
      <alignment horizontal="center" vertical="center" wrapText="1"/>
    </xf>
    <xf numFmtId="1" fontId="13" fillId="9" borderId="5" xfId="3" applyNumberFormat="1" applyFont="1" applyFill="1" applyBorder="1" applyAlignment="1" applyProtection="1">
      <alignment horizontal="center" vertical="center" wrapText="1"/>
    </xf>
    <xf numFmtId="0" fontId="8" fillId="5" borderId="6" xfId="2" applyFont="1" applyFill="1" applyBorder="1" applyAlignment="1" applyProtection="1">
      <alignment vertical="center" wrapText="1"/>
    </xf>
    <xf numFmtId="43" fontId="8" fillId="5" borderId="6" xfId="1" applyFont="1" applyFill="1" applyBorder="1" applyAlignment="1" applyProtection="1">
      <alignment vertical="center" wrapText="1"/>
    </xf>
    <xf numFmtId="43" fontId="8" fillId="5" borderId="6" xfId="1" applyFont="1" applyFill="1" applyBorder="1" applyAlignment="1" applyProtection="1">
      <alignment horizontal="left" vertical="center" wrapText="1"/>
    </xf>
    <xf numFmtId="0" fontId="8" fillId="5" borderId="6" xfId="2" applyFont="1" applyFill="1" applyBorder="1" applyAlignment="1" applyProtection="1">
      <alignment horizontal="center" vertical="center" wrapText="1"/>
    </xf>
    <xf numFmtId="0" fontId="8" fillId="5" borderId="6" xfId="2" applyFont="1" applyFill="1" applyBorder="1" applyAlignment="1" applyProtection="1">
      <alignment vertical="center" wrapText="1"/>
      <protection locked="0"/>
    </xf>
    <xf numFmtId="0" fontId="14" fillId="11" borderId="7" xfId="0" applyFont="1" applyFill="1" applyBorder="1" applyAlignment="1" applyProtection="1">
      <alignment vertical="center" wrapText="1"/>
    </xf>
    <xf numFmtId="0" fontId="15" fillId="12" borderId="7" xfId="0" applyFont="1" applyFill="1" applyBorder="1" applyAlignment="1" applyProtection="1">
      <alignment vertical="center" wrapText="1"/>
    </xf>
    <xf numFmtId="0" fontId="14" fillId="13" borderId="7" xfId="0" applyFont="1" applyFill="1" applyBorder="1" applyAlignment="1" applyProtection="1">
      <alignment horizontal="left" vertical="center" wrapText="1"/>
    </xf>
    <xf numFmtId="0" fontId="14" fillId="13" borderId="7" xfId="0" applyFont="1" applyFill="1" applyBorder="1" applyAlignment="1" applyProtection="1">
      <alignment vertical="center" wrapText="1"/>
    </xf>
    <xf numFmtId="0" fontId="15" fillId="12" borderId="7" xfId="0" applyFont="1" applyFill="1" applyBorder="1" applyAlignment="1" applyProtection="1">
      <alignment horizontal="left" vertical="center" wrapText="1"/>
    </xf>
    <xf numFmtId="0" fontId="15" fillId="12" borderId="7" xfId="0" applyFont="1" applyFill="1" applyBorder="1" applyAlignment="1" applyProtection="1">
      <alignment horizontal="justify" vertical="center" wrapText="1"/>
    </xf>
    <xf numFmtId="0" fontId="15" fillId="12" borderId="7" xfId="0" applyFont="1" applyFill="1" applyBorder="1" applyAlignment="1" applyProtection="1">
      <alignment horizontal="center" vertical="center" wrapText="1"/>
    </xf>
    <xf numFmtId="43" fontId="15" fillId="12" borderId="7" xfId="1" applyFont="1" applyFill="1" applyBorder="1" applyAlignment="1" applyProtection="1">
      <alignment vertical="center" wrapText="1"/>
    </xf>
    <xf numFmtId="43" fontId="14" fillId="13" borderId="7" xfId="1" applyFont="1" applyFill="1" applyBorder="1" applyAlignment="1" applyProtection="1">
      <alignment vertical="center" wrapText="1"/>
    </xf>
    <xf numFmtId="43" fontId="14" fillId="13" borderId="7" xfId="1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justify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43" fontId="15" fillId="0" borderId="7" xfId="1" applyFont="1" applyFill="1" applyBorder="1" applyAlignment="1" applyProtection="1">
      <alignment vertical="center" wrapText="1"/>
    </xf>
    <xf numFmtId="0" fontId="15" fillId="0" borderId="7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justify" vertical="center" wrapText="1"/>
    </xf>
    <xf numFmtId="0" fontId="15" fillId="0" borderId="7" xfId="0" applyFont="1" applyFill="1" applyBorder="1" applyAlignment="1" applyProtection="1">
      <alignment vertical="center" wrapText="1"/>
    </xf>
    <xf numFmtId="0" fontId="15" fillId="0" borderId="0" xfId="0" applyFont="1"/>
    <xf numFmtId="43" fontId="14" fillId="14" borderId="8" xfId="0" applyNumberFormat="1" applyFont="1" applyFill="1" applyBorder="1" applyAlignment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43" fontId="0" fillId="0" borderId="0" xfId="0" applyNumberFormat="1" applyProtection="1"/>
    <xf numFmtId="0" fontId="15" fillId="0" borderId="7" xfId="0" applyFont="1" applyBorder="1" applyProtection="1"/>
    <xf numFmtId="43" fontId="14" fillId="13" borderId="7" xfId="0" applyNumberFormat="1" applyFont="1" applyFill="1" applyBorder="1" applyAlignment="1" applyProtection="1">
      <alignment vertical="center"/>
    </xf>
    <xf numFmtId="0" fontId="15" fillId="0" borderId="0" xfId="0" applyFont="1" applyProtection="1"/>
    <xf numFmtId="43" fontId="0" fillId="0" borderId="0" xfId="1" applyFont="1" applyProtection="1"/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Protection="1">
      <protection locked="0"/>
    </xf>
    <xf numFmtId="0" fontId="15" fillId="0" borderId="0" xfId="0" applyFont="1" applyProtection="1"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vertical="center"/>
    </xf>
    <xf numFmtId="0" fontId="15" fillId="0" borderId="7" xfId="0" applyFont="1" applyBorder="1" applyAlignment="1" applyProtection="1">
      <alignment vertical="center"/>
      <protection locked="0"/>
    </xf>
    <xf numFmtId="43" fontId="15" fillId="0" borderId="7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3" fontId="0" fillId="0" borderId="0" xfId="0" applyNumberFormat="1" applyAlignment="1" applyProtection="1">
      <alignment vertical="center"/>
    </xf>
    <xf numFmtId="14" fontId="15" fillId="0" borderId="7" xfId="0" applyNumberFormat="1" applyFont="1" applyBorder="1" applyAlignment="1" applyProtection="1">
      <alignment vertical="center"/>
      <protection locked="0"/>
    </xf>
    <xf numFmtId="43" fontId="14" fillId="14" borderId="7" xfId="1" applyFont="1" applyFill="1" applyBorder="1" applyAlignment="1">
      <alignment vertical="center"/>
    </xf>
    <xf numFmtId="43" fontId="15" fillId="13" borderId="7" xfId="1" applyFont="1" applyFill="1" applyBorder="1" applyAlignment="1">
      <alignment vertical="center"/>
    </xf>
    <xf numFmtId="0" fontId="8" fillId="5" borderId="6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vertical="center"/>
    </xf>
    <xf numFmtId="43" fontId="16" fillId="15" borderId="9" xfId="0" applyNumberFormat="1" applyFont="1" applyFill="1" applyBorder="1" applyProtection="1"/>
    <xf numFmtId="1" fontId="8" fillId="6" borderId="10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" fontId="8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8" fillId="5" borderId="7" xfId="2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20" fillId="0" borderId="7" xfId="0" applyFont="1" applyBorder="1" applyAlignment="1" applyProtection="1">
      <alignment horizontal="justify" vertical="center" wrapText="1"/>
      <protection locked="0"/>
    </xf>
    <xf numFmtId="0" fontId="20" fillId="0" borderId="7" xfId="0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43" fontId="15" fillId="0" borderId="7" xfId="1" applyFont="1" applyBorder="1" applyAlignment="1" applyProtection="1">
      <alignment vertical="center"/>
    </xf>
    <xf numFmtId="14" fontId="15" fillId="0" borderId="7" xfId="0" applyNumberFormat="1" applyFont="1" applyBorder="1" applyAlignment="1" applyProtection="1">
      <alignment vertical="center" wrapText="1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21" fillId="0" borderId="7" xfId="0" applyFont="1" applyBorder="1" applyAlignment="1" applyProtection="1">
      <alignment horizontal="justify" vertical="center" wrapText="1"/>
    </xf>
    <xf numFmtId="0" fontId="15" fillId="0" borderId="7" xfId="0" applyFont="1" applyBorder="1" applyAlignment="1" applyProtection="1">
      <alignment horizontal="center" vertical="center"/>
    </xf>
    <xf numFmtId="43" fontId="15" fillId="0" borderId="7" xfId="1" applyFont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4" fontId="15" fillId="0" borderId="7" xfId="0" applyNumberFormat="1" applyFont="1" applyBorder="1" applyAlignment="1" applyProtection="1">
      <alignment vertical="center"/>
    </xf>
    <xf numFmtId="43" fontId="15" fillId="0" borderId="7" xfId="1" applyFont="1" applyFill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horizontal="center" vertical="center"/>
    </xf>
    <xf numFmtId="43" fontId="15" fillId="0" borderId="9" xfId="1" applyFont="1" applyBorder="1" applyAlignment="1" applyProtection="1">
      <alignment horizontal="center" vertical="center"/>
    </xf>
    <xf numFmtId="0" fontId="15" fillId="0" borderId="9" xfId="0" applyFont="1" applyBorder="1" applyProtection="1"/>
    <xf numFmtId="43" fontId="15" fillId="0" borderId="9" xfId="1" applyFont="1" applyBorder="1" applyAlignment="1" applyProtection="1">
      <alignment vertical="center"/>
    </xf>
    <xf numFmtId="43" fontId="15" fillId="12" borderId="7" xfId="1" applyFont="1" applyFill="1" applyBorder="1" applyAlignment="1" applyProtection="1">
      <alignment vertical="center"/>
      <protection locked="0"/>
    </xf>
    <xf numFmtId="43" fontId="21" fillId="0" borderId="7" xfId="1" applyFont="1" applyBorder="1" applyAlignment="1" applyProtection="1">
      <alignment vertical="center"/>
      <protection locked="0"/>
    </xf>
    <xf numFmtId="43" fontId="14" fillId="13" borderId="7" xfId="1" applyFont="1" applyFill="1" applyBorder="1" applyAlignment="1" applyProtection="1">
      <alignment horizontal="center" vertical="center"/>
    </xf>
    <xf numFmtId="43" fontId="14" fillId="14" borderId="7" xfId="1" applyFont="1" applyFill="1" applyBorder="1" applyAlignment="1" applyProtection="1">
      <alignment vertical="center"/>
    </xf>
    <xf numFmtId="43" fontId="15" fillId="13" borderId="7" xfId="1" applyFont="1" applyFill="1" applyBorder="1" applyAlignment="1" applyProtection="1">
      <alignment vertical="center"/>
    </xf>
    <xf numFmtId="43" fontId="8" fillId="6" borderId="5" xfId="1" applyFont="1" applyFill="1" applyBorder="1" applyAlignment="1" applyProtection="1">
      <alignment horizontal="left" vertical="center" wrapText="1"/>
      <protection locked="0"/>
    </xf>
    <xf numFmtId="43" fontId="8" fillId="5" borderId="6" xfId="1" applyFont="1" applyFill="1" applyBorder="1" applyAlignment="1" applyProtection="1">
      <alignment vertical="center" wrapText="1"/>
      <protection locked="0"/>
    </xf>
    <xf numFmtId="0" fontId="14" fillId="13" borderId="7" xfId="0" applyFont="1" applyFill="1" applyBorder="1" applyAlignment="1" applyProtection="1">
      <alignment vertical="center" wrapText="1"/>
      <protection locked="0"/>
    </xf>
    <xf numFmtId="0" fontId="15" fillId="13" borderId="7" xfId="0" applyFont="1" applyFill="1" applyBorder="1" applyAlignment="1" applyProtection="1">
      <alignment vertical="center" wrapText="1"/>
      <protection locked="0"/>
    </xf>
    <xf numFmtId="0" fontId="14" fillId="9" borderId="7" xfId="0" applyFont="1" applyFill="1" applyBorder="1" applyAlignment="1" applyProtection="1">
      <alignment vertical="center" wrapText="1"/>
      <protection locked="0"/>
    </xf>
    <xf numFmtId="0" fontId="15" fillId="9" borderId="7" xfId="0" applyFont="1" applyFill="1" applyBorder="1" applyAlignment="1" applyProtection="1">
      <alignment vertical="center" wrapText="1"/>
      <protection locked="0"/>
    </xf>
    <xf numFmtId="1" fontId="8" fillId="6" borderId="1" xfId="3" applyNumberFormat="1" applyFont="1" applyFill="1" applyBorder="1" applyAlignment="1" applyProtection="1">
      <alignment horizontal="center" vertical="center" wrapText="1"/>
    </xf>
    <xf numFmtId="1" fontId="8" fillId="6" borderId="3" xfId="3" applyNumberFormat="1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  <xf numFmtId="0" fontId="8" fillId="5" borderId="3" xfId="2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43" fontId="5" fillId="3" borderId="0" xfId="1" applyFont="1" applyFill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165" fontId="7" fillId="3" borderId="3" xfId="1" applyNumberFormat="1" applyFont="1" applyFill="1" applyBorder="1" applyAlignment="1" applyProtection="1">
      <alignment horizontal="center" vertical="center" wrapText="1"/>
    </xf>
    <xf numFmtId="4" fontId="15" fillId="0" borderId="7" xfId="0" applyNumberFormat="1" applyFont="1" applyBorder="1" applyAlignment="1" applyProtection="1">
      <alignment horizontal="right" vertical="center"/>
    </xf>
    <xf numFmtId="43" fontId="14" fillId="13" borderId="9" xfId="1" applyFont="1" applyFill="1" applyBorder="1" applyAlignment="1" applyProtection="1">
      <alignment vertical="center" wrapText="1"/>
    </xf>
    <xf numFmtId="4" fontId="15" fillId="0" borderId="9" xfId="0" applyNumberFormat="1" applyFont="1" applyBorder="1" applyAlignment="1" applyProtection="1">
      <alignment vertical="center"/>
    </xf>
  </cellXfs>
  <cellStyles count="86">
    <cellStyle name="Énfasis5" xfId="2" builtinId="45"/>
    <cellStyle name="Euro" xfId="4"/>
    <cellStyle name="Millares" xfId="1" builtinId="3"/>
    <cellStyle name="Millares 10" xfId="5"/>
    <cellStyle name="Millares 11" xfId="6"/>
    <cellStyle name="Millares 12" xfId="7"/>
    <cellStyle name="Millares 13" xfId="8"/>
    <cellStyle name="Millares 2" xfId="9"/>
    <cellStyle name="Millares 3" xfId="10"/>
    <cellStyle name="Millares 4" xfId="11"/>
    <cellStyle name="Millares 5" xfId="12"/>
    <cellStyle name="Millares 6" xfId="13"/>
    <cellStyle name="Millares 7" xfId="14"/>
    <cellStyle name="Millares 8" xfId="15"/>
    <cellStyle name="Millares 9" xfId="16"/>
    <cellStyle name="Moneda [0] 2" xfId="17"/>
    <cellStyle name="Moneda [0] 3" xfId="18"/>
    <cellStyle name="Moneda [0] 4" xfId="19"/>
    <cellStyle name="Moneda 2" xfId="20"/>
    <cellStyle name="Moneda 3" xfId="21"/>
    <cellStyle name="Moneda 4" xfId="22"/>
    <cellStyle name="Moneda 5" xfId="23"/>
    <cellStyle name="Moneda 6" xfId="24"/>
    <cellStyle name="Moneda 7" xfId="25"/>
    <cellStyle name="Normal" xfId="0" builtinId="0"/>
    <cellStyle name="Normal 10" xfId="26"/>
    <cellStyle name="Normal 11" xfId="27"/>
    <cellStyle name="Normal 12" xfId="28"/>
    <cellStyle name="Normal 13" xfId="29"/>
    <cellStyle name="Normal 14" xfId="30"/>
    <cellStyle name="Normal 14 2" xfId="31"/>
    <cellStyle name="Normal 15" xfId="32"/>
    <cellStyle name="Normal 15 2" xfId="33"/>
    <cellStyle name="Normal 16" xfId="34"/>
    <cellStyle name="Normal 16 2" xfId="35"/>
    <cellStyle name="Normal 17" xfId="36"/>
    <cellStyle name="Normal 18" xfId="37"/>
    <cellStyle name="Normal 19" xfId="38"/>
    <cellStyle name="Normal 2" xfId="39"/>
    <cellStyle name="Normal 2 10" xfId="40"/>
    <cellStyle name="Normal 2 12" xfId="41"/>
    <cellStyle name="Normal 2 13" xfId="42"/>
    <cellStyle name="Normal 2 14" xfId="43"/>
    <cellStyle name="Normal 2 15" xfId="44"/>
    <cellStyle name="Normal 2 16" xfId="45"/>
    <cellStyle name="Normal 2 17" xfId="46"/>
    <cellStyle name="Normal 2 18" xfId="47"/>
    <cellStyle name="Normal 2 19" xfId="48"/>
    <cellStyle name="Normal 2 2" xfId="3"/>
    <cellStyle name="Normal 2 2 2" xfId="49"/>
    <cellStyle name="Normal 2 2 2 4" xfId="50"/>
    <cellStyle name="Normal 2 2_F02-G02-04 versión 2  SOLICITUD TRASLADOS PTLES  MOD  PLAN CPRAS 2010" xfId="51"/>
    <cellStyle name="Normal 2 4" xfId="52"/>
    <cellStyle name="Normal 2 5" xfId="53"/>
    <cellStyle name="Normal 2 6" xfId="54"/>
    <cellStyle name="Normal 2 7" xfId="55"/>
    <cellStyle name="Normal 2 8" xfId="56"/>
    <cellStyle name="Normal 2 9" xfId="57"/>
    <cellStyle name="Normal 2_9 Noviembre modificaciones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5 2" xfId="65"/>
    <cellStyle name="Normal 26" xfId="66"/>
    <cellStyle name="Normal 27" xfId="67"/>
    <cellStyle name="Normal 28" xfId="68"/>
    <cellStyle name="Normal 29" xfId="69"/>
    <cellStyle name="Normal 29 2" xfId="70"/>
    <cellStyle name="Normal 3" xfId="71"/>
    <cellStyle name="Normal 3 2" xfId="72"/>
    <cellStyle name="Normal 30" xfId="73"/>
    <cellStyle name="Normal 31" xfId="74"/>
    <cellStyle name="Normal 32" xfId="75"/>
    <cellStyle name="Normal 33" xfId="76"/>
    <cellStyle name="Normal 4" xfId="77"/>
    <cellStyle name="Normal 5" xfId="78"/>
    <cellStyle name="Normal 5 2" xfId="79"/>
    <cellStyle name="Normal 5_F02-G02-04 versión 2  SOLICITUD TRASLADOS PTLES  MOD  PLAN CPRAS 2010" xfId="80"/>
    <cellStyle name="Normal 6" xfId="81"/>
    <cellStyle name="Normal 6 2" xfId="82"/>
    <cellStyle name="Normal 7" xfId="83"/>
    <cellStyle name="Normal 8" xfId="84"/>
    <cellStyle name="Normal 9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222250</xdr:colOff>
      <xdr:row>1</xdr:row>
      <xdr:rowOff>21166</xdr:rowOff>
    </xdr:from>
    <xdr:to>
      <xdr:col>2</xdr:col>
      <xdr:colOff>826434</xdr:colOff>
      <xdr:row>1</xdr:row>
      <xdr:rowOff>883911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211666"/>
          <a:ext cx="2101850" cy="862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J72"/>
  <sheetViews>
    <sheetView tabSelected="1" topLeftCell="J54" zoomScale="70" zoomScaleNormal="70" workbookViewId="0">
      <selection activeCell="AL68" sqref="AL68"/>
    </sheetView>
  </sheetViews>
  <sheetFormatPr baseColWidth="10" defaultColWidth="11.42578125" defaultRowHeight="15" x14ac:dyDescent="0.25"/>
  <cols>
    <col min="1" max="1" width="4.7109375" style="47" customWidth="1"/>
    <col min="2" max="2" width="24.140625" style="47" customWidth="1"/>
    <col min="3" max="3" width="22.28515625" style="47" bestFit="1" customWidth="1"/>
    <col min="4" max="4" width="15.28515625" style="47" customWidth="1"/>
    <col min="5" max="5" width="29.140625" style="47" customWidth="1"/>
    <col min="6" max="6" width="36.28515625" style="47" customWidth="1"/>
    <col min="7" max="7" width="31" style="47" customWidth="1"/>
    <col min="8" max="8" width="40.5703125" style="47" customWidth="1"/>
    <col min="9" max="9" width="25.28515625" style="48" customWidth="1"/>
    <col min="10" max="10" width="11.5703125" style="48" customWidth="1"/>
    <col min="11" max="11" width="26" style="47" customWidth="1"/>
    <col min="12" max="12" width="45.140625" style="47" customWidth="1"/>
    <col min="13" max="13" width="14.28515625" style="47" hidden="1" customWidth="1"/>
    <col min="14" max="14" width="14.5703125" style="47" hidden="1" customWidth="1"/>
    <col min="15" max="15" width="21.42578125" style="47" hidden="1" customWidth="1"/>
    <col min="16" max="16" width="30.7109375" style="37" hidden="1" customWidth="1"/>
    <col min="17" max="17" width="24.85546875" style="47" customWidth="1"/>
    <col min="18" max="18" width="24.42578125" style="47" customWidth="1"/>
    <col min="19" max="19" width="22.42578125" style="47" customWidth="1"/>
    <col min="20" max="22" width="25.85546875" style="37" hidden="1" customWidth="1"/>
    <col min="23" max="23" width="18.5703125" style="37" hidden="1" customWidth="1"/>
    <col min="24" max="24" width="25.85546875" style="37" hidden="1" customWidth="1"/>
    <col min="25" max="25" width="26.42578125" style="37" hidden="1" customWidth="1"/>
    <col min="26" max="26" width="25.85546875" style="37" hidden="1" customWidth="1"/>
    <col min="27" max="27" width="24.85546875" style="37" hidden="1" customWidth="1"/>
    <col min="28" max="28" width="25.85546875" style="37" hidden="1" customWidth="1"/>
    <col min="29" max="29" width="24" style="37" hidden="1" customWidth="1"/>
    <col min="30" max="30" width="25.85546875" style="37" hidden="1" customWidth="1"/>
    <col min="31" max="31" width="21.140625" style="37" hidden="1" customWidth="1"/>
    <col min="32" max="32" width="25.85546875" style="37" hidden="1" customWidth="1"/>
    <col min="33" max="33" width="23" style="37" hidden="1" customWidth="1"/>
    <col min="34" max="34" width="25.85546875" style="37" hidden="1" customWidth="1"/>
    <col min="35" max="35" width="24.85546875" style="37" hidden="1" customWidth="1"/>
    <col min="36" max="36" width="25.85546875" style="37" hidden="1" customWidth="1"/>
    <col min="37" max="37" width="30" style="37" hidden="1" customWidth="1"/>
    <col min="38" max="38" width="25.85546875" style="37" customWidth="1"/>
    <col min="39" max="39" width="28.5703125" style="37" customWidth="1"/>
    <col min="40" max="40" width="25.85546875" style="37" hidden="1" customWidth="1"/>
    <col min="41" max="41" width="18.5703125" style="37" hidden="1" customWidth="1"/>
    <col min="42" max="42" width="25.85546875" style="37" hidden="1" customWidth="1"/>
    <col min="43" max="43" width="18.5703125" style="37" hidden="1" customWidth="1"/>
    <col min="44" max="44" width="25.85546875" style="37" hidden="1" customWidth="1"/>
    <col min="45" max="45" width="18.5703125" style="37" hidden="1" customWidth="1"/>
    <col min="46" max="46" width="25.85546875" style="37" hidden="1" customWidth="1"/>
    <col min="47" max="47" width="18.5703125" style="37" hidden="1" customWidth="1"/>
    <col min="48" max="48" width="25.85546875" style="37" hidden="1" customWidth="1"/>
    <col min="49" max="49" width="18.5703125" style="37" hidden="1" customWidth="1"/>
    <col min="50" max="50" width="25.85546875" style="37" hidden="1" customWidth="1"/>
    <col min="51" max="51" width="18.5703125" style="37" hidden="1" customWidth="1"/>
    <col min="52" max="52" width="25.85546875" style="37" hidden="1" customWidth="1"/>
    <col min="53" max="53" width="18.5703125" style="37" hidden="1" customWidth="1"/>
    <col min="54" max="54" width="25.85546875" style="37" hidden="1" customWidth="1"/>
    <col min="55" max="55" width="18.5703125" style="37" hidden="1" customWidth="1"/>
    <col min="56" max="56" width="25.85546875" style="37" hidden="1" customWidth="1"/>
    <col min="57" max="57" width="18.5703125" style="37" hidden="1" customWidth="1"/>
    <col min="58" max="58" width="25.85546875" style="37" hidden="1" customWidth="1"/>
    <col min="59" max="59" width="18.5703125" style="37" hidden="1" customWidth="1"/>
    <col min="60" max="60" width="25.85546875" style="37" hidden="1" customWidth="1"/>
    <col min="61" max="61" width="18.5703125" style="37" hidden="1" customWidth="1"/>
    <col min="62" max="62" width="29.28515625" style="47" customWidth="1"/>
    <col min="63" max="63" width="17.28515625" style="50" customWidth="1"/>
    <col min="64" max="64" width="12" style="50" customWidth="1"/>
    <col min="65" max="65" width="17.7109375" style="50" customWidth="1"/>
    <col min="66" max="66" width="14.42578125" style="50" customWidth="1"/>
    <col min="67" max="67" width="13.85546875" style="50" customWidth="1"/>
    <col min="68" max="68" width="17.28515625" style="50" customWidth="1"/>
    <col min="69" max="69" width="15.7109375" style="50" customWidth="1"/>
    <col min="70" max="70" width="25.42578125" style="50" customWidth="1"/>
    <col min="71" max="71" width="24.5703125" style="50" customWidth="1"/>
    <col min="72" max="72" width="22.140625" style="58" bestFit="1" customWidth="1"/>
    <col min="73" max="73" width="22" style="50" customWidth="1"/>
    <col min="74" max="74" width="33" style="50" customWidth="1"/>
    <col min="75" max="75" width="25" style="50" customWidth="1"/>
    <col min="76" max="76" width="24" style="50" customWidth="1"/>
    <col min="77" max="77" width="28.5703125" style="50" bestFit="1" customWidth="1"/>
    <col min="78" max="78" width="32" style="50" bestFit="1" customWidth="1"/>
    <col min="79" max="79" width="28.28515625" style="50" bestFit="1" customWidth="1"/>
    <col min="80" max="80" width="27.85546875" style="50" bestFit="1" customWidth="1"/>
    <col min="81" max="81" width="21.140625" style="50" bestFit="1" customWidth="1"/>
    <col min="82" max="82" width="29.28515625" style="50" bestFit="1" customWidth="1"/>
    <col min="83" max="83" width="14.28515625" style="50" bestFit="1" customWidth="1"/>
    <col min="84" max="84" width="72.85546875" style="50" bestFit="1" customWidth="1"/>
    <col min="85" max="85" width="5" style="50" bestFit="1" customWidth="1"/>
    <col min="86" max="86" width="26.140625" style="73" customWidth="1"/>
    <col min="87" max="89" width="26.140625" style="50" customWidth="1"/>
    <col min="90" max="16384" width="11.42578125" style="50"/>
  </cols>
  <sheetData>
    <row r="2" spans="2:88" ht="72.75" customHeight="1" x14ac:dyDescent="0.25">
      <c r="C2" s="115" t="s">
        <v>0</v>
      </c>
      <c r="D2" s="115"/>
      <c r="E2" s="115"/>
      <c r="F2" s="115"/>
      <c r="G2" s="115"/>
      <c r="H2" s="115"/>
      <c r="I2" s="115"/>
      <c r="J2" s="115"/>
      <c r="K2" s="115"/>
      <c r="L2" s="38"/>
      <c r="M2" s="38"/>
      <c r="N2" s="38"/>
      <c r="O2" s="38"/>
      <c r="P2" s="38"/>
    </row>
    <row r="3" spans="2:88" ht="18" x14ac:dyDescent="0.25">
      <c r="B3" s="49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P3" s="39"/>
    </row>
    <row r="5" spans="2:88" ht="34.5" customHeight="1" x14ac:dyDescent="0.25">
      <c r="B5" s="116" t="s">
        <v>2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 t="s">
        <v>4</v>
      </c>
      <c r="R5" s="119"/>
      <c r="S5" s="120"/>
      <c r="T5" s="110" t="s">
        <v>5</v>
      </c>
      <c r="U5" s="111"/>
      <c r="V5" s="110" t="s">
        <v>5</v>
      </c>
      <c r="W5" s="111"/>
      <c r="X5" s="110" t="s">
        <v>6</v>
      </c>
      <c r="Y5" s="111"/>
      <c r="Z5" s="110" t="s">
        <v>6</v>
      </c>
      <c r="AA5" s="111"/>
      <c r="AB5" s="110" t="s">
        <v>6</v>
      </c>
      <c r="AC5" s="111"/>
      <c r="AD5" s="110" t="s">
        <v>7</v>
      </c>
      <c r="AE5" s="111"/>
      <c r="AF5" s="110" t="s">
        <v>7</v>
      </c>
      <c r="AG5" s="111"/>
      <c r="AH5" s="110" t="s">
        <v>7</v>
      </c>
      <c r="AI5" s="111"/>
      <c r="AJ5" s="110" t="s">
        <v>7</v>
      </c>
      <c r="AK5" s="111"/>
      <c r="AL5" s="110" t="s">
        <v>8</v>
      </c>
      <c r="AM5" s="111"/>
      <c r="AN5" s="110" t="s">
        <v>9</v>
      </c>
      <c r="AO5" s="111"/>
      <c r="AP5" s="110" t="s">
        <v>10</v>
      </c>
      <c r="AQ5" s="111"/>
      <c r="AR5" s="110" t="s">
        <v>10</v>
      </c>
      <c r="AS5" s="111"/>
      <c r="AT5" s="110" t="s">
        <v>11</v>
      </c>
      <c r="AU5" s="111"/>
      <c r="AV5" s="110" t="s">
        <v>11</v>
      </c>
      <c r="AW5" s="111"/>
      <c r="AX5" s="110" t="s">
        <v>12</v>
      </c>
      <c r="AY5" s="111"/>
      <c r="AZ5" s="110" t="s">
        <v>12</v>
      </c>
      <c r="BA5" s="111"/>
      <c r="BB5" s="110" t="s">
        <v>13</v>
      </c>
      <c r="BC5" s="111"/>
      <c r="BD5" s="110" t="s">
        <v>13</v>
      </c>
      <c r="BE5" s="111"/>
      <c r="BF5" s="110" t="s">
        <v>14</v>
      </c>
      <c r="BG5" s="111"/>
      <c r="BH5" s="110" t="s">
        <v>14</v>
      </c>
      <c r="BI5" s="111"/>
      <c r="BJ5" s="51"/>
      <c r="BK5" s="112" t="s">
        <v>3</v>
      </c>
      <c r="BL5" s="112"/>
      <c r="BM5" s="112"/>
      <c r="BN5" s="112"/>
      <c r="BO5" s="113" t="s">
        <v>15</v>
      </c>
      <c r="BP5" s="113"/>
      <c r="BQ5" s="113"/>
      <c r="BR5" s="113"/>
      <c r="BS5" s="113"/>
      <c r="BT5" s="113"/>
      <c r="BU5" s="114" t="s">
        <v>16</v>
      </c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</row>
    <row r="6" spans="2:88" ht="51" x14ac:dyDescent="0.25">
      <c r="B6" s="1" t="s">
        <v>17</v>
      </c>
      <c r="C6" s="2" t="s">
        <v>18</v>
      </c>
      <c r="D6" s="2" t="s">
        <v>19</v>
      </c>
      <c r="E6" s="2" t="s">
        <v>20</v>
      </c>
      <c r="F6" s="2" t="s">
        <v>21</v>
      </c>
      <c r="G6" s="102" t="s">
        <v>22</v>
      </c>
      <c r="H6" s="102" t="s">
        <v>23</v>
      </c>
      <c r="I6" s="2" t="s">
        <v>24</v>
      </c>
      <c r="J6" s="2" t="s">
        <v>25</v>
      </c>
      <c r="K6" s="2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4" t="s">
        <v>31</v>
      </c>
      <c r="Q6" s="6" t="s">
        <v>36</v>
      </c>
      <c r="R6" s="6" t="s">
        <v>37</v>
      </c>
      <c r="S6" s="7" t="s">
        <v>38</v>
      </c>
      <c r="T6" s="108" t="s">
        <v>227</v>
      </c>
      <c r="U6" s="109"/>
      <c r="V6" s="108" t="s">
        <v>246</v>
      </c>
      <c r="W6" s="109"/>
      <c r="X6" s="108" t="s">
        <v>247</v>
      </c>
      <c r="Y6" s="109"/>
      <c r="Z6" s="108" t="s">
        <v>258</v>
      </c>
      <c r="AA6" s="109"/>
      <c r="AB6" s="108" t="s">
        <v>272</v>
      </c>
      <c r="AC6" s="109"/>
      <c r="AD6" s="108" t="s">
        <v>289</v>
      </c>
      <c r="AE6" s="109"/>
      <c r="AF6" s="108" t="s">
        <v>294</v>
      </c>
      <c r="AG6" s="109"/>
      <c r="AH6" s="108" t="s">
        <v>295</v>
      </c>
      <c r="AI6" s="109"/>
      <c r="AJ6" s="108" t="s">
        <v>302</v>
      </c>
      <c r="AK6" s="109"/>
      <c r="AL6" s="108" t="s">
        <v>305</v>
      </c>
      <c r="AM6" s="109"/>
      <c r="AN6" s="108"/>
      <c r="AO6" s="109"/>
      <c r="AP6" s="108"/>
      <c r="AQ6" s="109"/>
      <c r="AR6" s="108"/>
      <c r="AS6" s="109"/>
      <c r="AT6" s="108"/>
      <c r="AU6" s="109"/>
      <c r="AV6" s="108"/>
      <c r="AW6" s="109"/>
      <c r="AX6" s="108"/>
      <c r="AY6" s="109"/>
      <c r="AZ6" s="108"/>
      <c r="BA6" s="109"/>
      <c r="BB6" s="108"/>
      <c r="BC6" s="109"/>
      <c r="BD6" s="108"/>
      <c r="BE6" s="109"/>
      <c r="BF6" s="108"/>
      <c r="BG6" s="109"/>
      <c r="BH6" s="108"/>
      <c r="BI6" s="109"/>
      <c r="BJ6" s="8" t="s">
        <v>39</v>
      </c>
      <c r="BK6" s="5" t="s">
        <v>32</v>
      </c>
      <c r="BL6" s="5" t="s">
        <v>33</v>
      </c>
      <c r="BM6" s="5" t="s">
        <v>34</v>
      </c>
      <c r="BN6" s="5" t="s">
        <v>35</v>
      </c>
      <c r="BO6" s="5" t="s">
        <v>40</v>
      </c>
      <c r="BP6" s="5" t="s">
        <v>41</v>
      </c>
      <c r="BQ6" s="5" t="s">
        <v>42</v>
      </c>
      <c r="BR6" s="5" t="s">
        <v>43</v>
      </c>
      <c r="BS6" s="9" t="s">
        <v>44</v>
      </c>
      <c r="BT6" s="10" t="s">
        <v>45</v>
      </c>
      <c r="BU6" s="5" t="s">
        <v>33</v>
      </c>
      <c r="BV6" s="5" t="s">
        <v>46</v>
      </c>
      <c r="BW6" s="5" t="s">
        <v>47</v>
      </c>
      <c r="BX6" s="11" t="s">
        <v>48</v>
      </c>
      <c r="BY6" s="12" t="s">
        <v>49</v>
      </c>
      <c r="BZ6" s="11" t="s">
        <v>50</v>
      </c>
      <c r="CA6" s="12" t="s">
        <v>51</v>
      </c>
      <c r="CB6" s="5" t="s">
        <v>52</v>
      </c>
      <c r="CC6" s="5" t="s">
        <v>53</v>
      </c>
      <c r="CD6" s="5" t="s">
        <v>54</v>
      </c>
      <c r="CE6" s="5" t="s">
        <v>55</v>
      </c>
      <c r="CF6" s="67" t="s">
        <v>56</v>
      </c>
      <c r="CG6" s="70"/>
      <c r="CH6" s="70"/>
      <c r="CI6" s="70"/>
      <c r="CJ6" s="70"/>
    </row>
    <row r="7" spans="2:88" ht="15.75" customHeight="1" x14ac:dyDescent="0.25">
      <c r="B7" s="13"/>
      <c r="C7" s="14"/>
      <c r="D7" s="14"/>
      <c r="E7" s="14"/>
      <c r="F7" s="14"/>
      <c r="G7" s="103"/>
      <c r="H7" s="103"/>
      <c r="I7" s="15"/>
      <c r="J7" s="15"/>
      <c r="K7" s="14"/>
      <c r="L7" s="15"/>
      <c r="M7" s="14"/>
      <c r="N7" s="14"/>
      <c r="O7" s="14"/>
      <c r="P7" s="14"/>
      <c r="Q7" s="14"/>
      <c r="R7" s="14"/>
      <c r="S7" s="14"/>
      <c r="T7" s="16" t="s">
        <v>57</v>
      </c>
      <c r="U7" s="16" t="s">
        <v>58</v>
      </c>
      <c r="V7" s="16" t="s">
        <v>57</v>
      </c>
      <c r="W7" s="16" t="s">
        <v>58</v>
      </c>
      <c r="X7" s="16" t="s">
        <v>57</v>
      </c>
      <c r="Y7" s="16" t="s">
        <v>58</v>
      </c>
      <c r="Z7" s="16" t="s">
        <v>57</v>
      </c>
      <c r="AA7" s="16" t="s">
        <v>58</v>
      </c>
      <c r="AB7" s="16" t="s">
        <v>57</v>
      </c>
      <c r="AC7" s="16" t="s">
        <v>58</v>
      </c>
      <c r="AD7" s="16" t="s">
        <v>57</v>
      </c>
      <c r="AE7" s="16" t="s">
        <v>58</v>
      </c>
      <c r="AF7" s="16" t="s">
        <v>57</v>
      </c>
      <c r="AG7" s="16" t="s">
        <v>58</v>
      </c>
      <c r="AH7" s="16" t="s">
        <v>57</v>
      </c>
      <c r="AI7" s="16" t="s">
        <v>58</v>
      </c>
      <c r="AJ7" s="16" t="s">
        <v>57</v>
      </c>
      <c r="AK7" s="16" t="s">
        <v>58</v>
      </c>
      <c r="AL7" s="16" t="s">
        <v>57</v>
      </c>
      <c r="AM7" s="16" t="s">
        <v>58</v>
      </c>
      <c r="AN7" s="16" t="s">
        <v>57</v>
      </c>
      <c r="AO7" s="16" t="s">
        <v>58</v>
      </c>
      <c r="AP7" s="16" t="s">
        <v>57</v>
      </c>
      <c r="AQ7" s="16" t="s">
        <v>58</v>
      </c>
      <c r="AR7" s="16" t="s">
        <v>57</v>
      </c>
      <c r="AS7" s="16" t="s">
        <v>58</v>
      </c>
      <c r="AT7" s="16" t="s">
        <v>57</v>
      </c>
      <c r="AU7" s="16" t="s">
        <v>58</v>
      </c>
      <c r="AV7" s="16" t="s">
        <v>57</v>
      </c>
      <c r="AW7" s="16" t="s">
        <v>58</v>
      </c>
      <c r="AX7" s="16" t="s">
        <v>57</v>
      </c>
      <c r="AY7" s="16" t="s">
        <v>58</v>
      </c>
      <c r="AZ7" s="16" t="s">
        <v>57</v>
      </c>
      <c r="BA7" s="16" t="s">
        <v>58</v>
      </c>
      <c r="BB7" s="16" t="s">
        <v>57</v>
      </c>
      <c r="BC7" s="16" t="s">
        <v>58</v>
      </c>
      <c r="BD7" s="16" t="s">
        <v>57</v>
      </c>
      <c r="BE7" s="16" t="s">
        <v>58</v>
      </c>
      <c r="BF7" s="16" t="s">
        <v>57</v>
      </c>
      <c r="BG7" s="16" t="s">
        <v>58</v>
      </c>
      <c r="BH7" s="16" t="s">
        <v>57</v>
      </c>
      <c r="BI7" s="16" t="s">
        <v>58</v>
      </c>
      <c r="BJ7" s="16"/>
      <c r="BK7" s="17"/>
      <c r="BL7" s="17"/>
      <c r="BM7" s="17"/>
      <c r="BN7" s="17"/>
      <c r="BO7" s="17"/>
      <c r="BP7" s="17"/>
      <c r="BQ7" s="17"/>
      <c r="BR7" s="17"/>
      <c r="BS7" s="13"/>
      <c r="BT7" s="63"/>
      <c r="BU7" s="17"/>
      <c r="BV7" s="17"/>
      <c r="BW7" s="17"/>
      <c r="BX7" s="13"/>
      <c r="BY7" s="13"/>
      <c r="BZ7" s="13"/>
      <c r="CA7" s="13"/>
      <c r="CB7" s="17"/>
      <c r="CC7" s="17"/>
      <c r="CD7" s="17"/>
      <c r="CE7" s="17"/>
      <c r="CF7" s="17"/>
      <c r="CG7" s="71"/>
      <c r="CH7" s="71"/>
      <c r="CI7" s="71"/>
      <c r="CJ7" s="71"/>
    </row>
    <row r="8" spans="2:88" ht="75" x14ac:dyDescent="0.2">
      <c r="B8" s="18" t="s">
        <v>59</v>
      </c>
      <c r="C8" s="19" t="s">
        <v>60</v>
      </c>
      <c r="D8" s="19" t="s">
        <v>61</v>
      </c>
      <c r="E8" s="20" t="s">
        <v>62</v>
      </c>
      <c r="F8" s="21" t="s">
        <v>63</v>
      </c>
      <c r="G8" s="104" t="s">
        <v>64</v>
      </c>
      <c r="H8" s="105" t="s">
        <v>65</v>
      </c>
      <c r="I8" s="22" t="s">
        <v>66</v>
      </c>
      <c r="J8" s="22" t="s">
        <v>67</v>
      </c>
      <c r="K8" s="23" t="s">
        <v>68</v>
      </c>
      <c r="L8" s="23" t="s">
        <v>185</v>
      </c>
      <c r="M8" s="24">
        <v>1</v>
      </c>
      <c r="N8" s="24" t="s">
        <v>69</v>
      </c>
      <c r="O8" s="25">
        <v>21782042118</v>
      </c>
      <c r="P8" s="26">
        <f>+M8*O8</f>
        <v>21782042118</v>
      </c>
      <c r="Q8" s="65"/>
      <c r="R8" s="65"/>
      <c r="S8" s="65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1">
        <f t="shared" ref="BJ8:BJ28" si="0">+P8-T8+U8-V8+W8-X8+Y8-Z8+AA8-AB8+AC8-AD8+AE8-AF8+AG8-AH8+AI8-AJ8+AK8-AL8+AM8-AN8+AO8-AP8+AQ8-AR8+AS8-AT8+AU8-AV8+AW8-AX8+AY8-AZ8+BA8-BB8+BC8-BD8+BE8-BF8+BG8-BH8+BI8</f>
        <v>21782042118</v>
      </c>
      <c r="BK8" s="45"/>
      <c r="BL8" s="45"/>
      <c r="BM8" s="45"/>
      <c r="BN8" s="45"/>
      <c r="BO8" s="45"/>
      <c r="BP8" s="52">
        <v>1</v>
      </c>
      <c r="BQ8" s="52" t="s">
        <v>69</v>
      </c>
      <c r="BR8" s="53">
        <v>21782042118</v>
      </c>
      <c r="BS8" s="27">
        <f>+BP8*BR8</f>
        <v>21782042118</v>
      </c>
      <c r="BT8" s="55">
        <v>6120</v>
      </c>
      <c r="BU8" s="52"/>
      <c r="BV8" s="60">
        <v>43840</v>
      </c>
      <c r="BW8" s="82" t="s">
        <v>239</v>
      </c>
      <c r="BX8" s="61">
        <f>+BJ8-BS8</f>
        <v>0</v>
      </c>
      <c r="BY8" s="53">
        <v>21782042118</v>
      </c>
      <c r="BZ8" s="61">
        <f>+BJ8-BY8</f>
        <v>0</v>
      </c>
      <c r="CA8" s="62">
        <f>+BY8-BS8</f>
        <v>0</v>
      </c>
      <c r="CB8" s="52" t="s">
        <v>146</v>
      </c>
      <c r="CC8" s="52"/>
      <c r="CD8" s="52" t="s">
        <v>151</v>
      </c>
      <c r="CE8" s="60">
        <v>44925</v>
      </c>
      <c r="CF8" s="68" t="s">
        <v>152</v>
      </c>
      <c r="CG8" s="72">
        <v>240</v>
      </c>
      <c r="CH8" s="74" t="str">
        <f>+L8</f>
        <v>Obras de construcción nuevo CIOH [1]</v>
      </c>
      <c r="CI8" s="72"/>
      <c r="CJ8" s="72"/>
    </row>
    <row r="9" spans="2:88" ht="75" x14ac:dyDescent="0.2">
      <c r="B9" s="18" t="s">
        <v>59</v>
      </c>
      <c r="C9" s="19" t="s">
        <v>60</v>
      </c>
      <c r="D9" s="19" t="s">
        <v>61</v>
      </c>
      <c r="E9" s="21" t="s">
        <v>62</v>
      </c>
      <c r="F9" s="21" t="s">
        <v>63</v>
      </c>
      <c r="G9" s="104" t="s">
        <v>70</v>
      </c>
      <c r="H9" s="105" t="s">
        <v>71</v>
      </c>
      <c r="I9" s="22" t="s">
        <v>66</v>
      </c>
      <c r="J9" s="28" t="s">
        <v>67</v>
      </c>
      <c r="K9" s="29" t="s">
        <v>72</v>
      </c>
      <c r="L9" s="29" t="s">
        <v>186</v>
      </c>
      <c r="M9" s="30">
        <v>1</v>
      </c>
      <c r="N9" s="30" t="s">
        <v>69</v>
      </c>
      <c r="O9" s="31">
        <v>1217957882</v>
      </c>
      <c r="P9" s="26">
        <f t="shared" ref="P9:P28" si="1">+M9*O9</f>
        <v>1217957882</v>
      </c>
      <c r="Q9" s="65"/>
      <c r="R9" s="65"/>
      <c r="S9" s="65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1">
        <f t="shared" si="0"/>
        <v>1217957882</v>
      </c>
      <c r="BK9" s="45"/>
      <c r="BL9" s="45"/>
      <c r="BM9" s="45"/>
      <c r="BN9" s="45"/>
      <c r="BO9" s="45"/>
      <c r="BP9" s="52">
        <v>1</v>
      </c>
      <c r="BQ9" s="52" t="s">
        <v>69</v>
      </c>
      <c r="BR9" s="53">
        <v>1217957882</v>
      </c>
      <c r="BS9" s="27">
        <f t="shared" ref="BS9:BS28" si="2">+BP9*BR9</f>
        <v>1217957882</v>
      </c>
      <c r="BT9" s="55">
        <v>6320</v>
      </c>
      <c r="BU9" s="52"/>
      <c r="BV9" s="60">
        <v>43840</v>
      </c>
      <c r="BW9" s="82" t="s">
        <v>239</v>
      </c>
      <c r="BX9" s="61">
        <f t="shared" ref="BX9:BX28" si="3">+BJ9-BS9</f>
        <v>0</v>
      </c>
      <c r="BY9" s="53">
        <v>1217957882</v>
      </c>
      <c r="BZ9" s="61">
        <f t="shared" ref="BZ9:BZ28" si="4">+BJ9-BY9</f>
        <v>0</v>
      </c>
      <c r="CA9" s="62">
        <f t="shared" ref="CA9:CA28" si="5">+BY9-BS9</f>
        <v>0</v>
      </c>
      <c r="CB9" s="52" t="s">
        <v>146</v>
      </c>
      <c r="CC9" s="52"/>
      <c r="CD9" s="52" t="s">
        <v>155</v>
      </c>
      <c r="CE9" s="60">
        <v>44925</v>
      </c>
      <c r="CF9" s="68" t="s">
        <v>156</v>
      </c>
      <c r="CG9" s="72">
        <v>241</v>
      </c>
      <c r="CH9" s="74" t="str">
        <f>+L9</f>
        <v>Contratación interventoría a la construcción del nuevo CIOH [2]</v>
      </c>
      <c r="CI9" s="72"/>
      <c r="CJ9" s="72"/>
    </row>
    <row r="10" spans="2:88" ht="75" x14ac:dyDescent="0.2">
      <c r="B10" s="18" t="s">
        <v>59</v>
      </c>
      <c r="C10" s="19" t="s">
        <v>60</v>
      </c>
      <c r="D10" s="19" t="s">
        <v>73</v>
      </c>
      <c r="E10" s="21" t="s">
        <v>62</v>
      </c>
      <c r="F10" s="21" t="s">
        <v>63</v>
      </c>
      <c r="G10" s="104" t="s">
        <v>74</v>
      </c>
      <c r="H10" s="105" t="s">
        <v>75</v>
      </c>
      <c r="I10" s="22" t="s">
        <v>66</v>
      </c>
      <c r="J10" s="32" t="s">
        <v>67</v>
      </c>
      <c r="K10" s="33" t="s">
        <v>76</v>
      </c>
      <c r="L10" s="33" t="s">
        <v>187</v>
      </c>
      <c r="M10" s="30">
        <v>1</v>
      </c>
      <c r="N10" s="30" t="s">
        <v>69</v>
      </c>
      <c r="O10" s="31">
        <v>20000000</v>
      </c>
      <c r="P10" s="26">
        <f t="shared" si="1"/>
        <v>20000000</v>
      </c>
      <c r="Q10" s="65"/>
      <c r="R10" s="65"/>
      <c r="S10" s="65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1">
        <f t="shared" si="0"/>
        <v>20000000</v>
      </c>
      <c r="BK10" s="45"/>
      <c r="BL10" s="45"/>
      <c r="BM10" s="45"/>
      <c r="BN10" s="45"/>
      <c r="BO10" s="45"/>
      <c r="BP10" s="52">
        <v>1</v>
      </c>
      <c r="BQ10" s="52" t="s">
        <v>99</v>
      </c>
      <c r="BR10" s="53">
        <v>20000000</v>
      </c>
      <c r="BS10" s="27">
        <f t="shared" si="2"/>
        <v>20000000</v>
      </c>
      <c r="BT10" s="55">
        <v>36120</v>
      </c>
      <c r="BU10" s="52"/>
      <c r="BV10" s="60">
        <v>43909</v>
      </c>
      <c r="BW10" s="52"/>
      <c r="BX10" s="61">
        <f t="shared" si="3"/>
        <v>0</v>
      </c>
      <c r="BY10" s="53">
        <v>20000000</v>
      </c>
      <c r="BZ10" s="61">
        <f t="shared" si="4"/>
        <v>0</v>
      </c>
      <c r="CA10" s="62">
        <f t="shared" si="5"/>
        <v>0</v>
      </c>
      <c r="CB10" s="52" t="s">
        <v>146</v>
      </c>
      <c r="CC10" s="52"/>
      <c r="CD10" s="52" t="s">
        <v>264</v>
      </c>
      <c r="CE10" s="60">
        <v>44196</v>
      </c>
      <c r="CF10" s="68" t="s">
        <v>265</v>
      </c>
      <c r="CG10" s="72">
        <v>76</v>
      </c>
      <c r="CH10" s="74" t="s">
        <v>220</v>
      </c>
      <c r="CI10" s="72"/>
      <c r="CJ10" s="72"/>
    </row>
    <row r="11" spans="2:88" ht="75" x14ac:dyDescent="0.2">
      <c r="B11" s="18" t="s">
        <v>59</v>
      </c>
      <c r="C11" s="19" t="s">
        <v>60</v>
      </c>
      <c r="D11" s="19" t="s">
        <v>73</v>
      </c>
      <c r="E11" s="21" t="s">
        <v>62</v>
      </c>
      <c r="F11" s="21" t="s">
        <v>63</v>
      </c>
      <c r="G11" s="104" t="s">
        <v>77</v>
      </c>
      <c r="H11" s="105" t="s">
        <v>78</v>
      </c>
      <c r="I11" s="22" t="s">
        <v>66</v>
      </c>
      <c r="J11" s="28" t="s">
        <v>67</v>
      </c>
      <c r="K11" s="33" t="s">
        <v>79</v>
      </c>
      <c r="L11" s="33" t="s">
        <v>188</v>
      </c>
      <c r="M11" s="30">
        <v>1</v>
      </c>
      <c r="N11" s="30" t="s">
        <v>69</v>
      </c>
      <c r="O11" s="31">
        <v>19567680</v>
      </c>
      <c r="P11" s="26">
        <f t="shared" si="1"/>
        <v>19567680</v>
      </c>
      <c r="Q11" s="65"/>
      <c r="R11" s="65"/>
      <c r="S11" s="65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1">
        <f t="shared" si="0"/>
        <v>19567680</v>
      </c>
      <c r="BK11" s="45"/>
      <c r="BL11" s="45"/>
      <c r="BM11" s="45"/>
      <c r="BN11" s="45"/>
      <c r="BO11" s="45" t="s">
        <v>163</v>
      </c>
      <c r="BP11" s="52">
        <v>1</v>
      </c>
      <c r="BQ11" s="52" t="s">
        <v>69</v>
      </c>
      <c r="BR11" s="53">
        <f>294590+198225</f>
        <v>492815</v>
      </c>
      <c r="BS11" s="27">
        <f t="shared" si="2"/>
        <v>492815</v>
      </c>
      <c r="BT11" s="55" t="s">
        <v>241</v>
      </c>
      <c r="BU11" s="52"/>
      <c r="BV11" s="52"/>
      <c r="BW11" s="52"/>
      <c r="BX11" s="61">
        <f t="shared" si="3"/>
        <v>19074865</v>
      </c>
      <c r="BY11" s="53">
        <f>294590+198225</f>
        <v>492815</v>
      </c>
      <c r="BZ11" s="61">
        <f t="shared" si="4"/>
        <v>19074865</v>
      </c>
      <c r="CA11" s="62">
        <f t="shared" si="5"/>
        <v>0</v>
      </c>
      <c r="CB11" s="52" t="s">
        <v>183</v>
      </c>
      <c r="CC11" s="52"/>
      <c r="CD11" s="52" t="s">
        <v>242</v>
      </c>
      <c r="CE11" s="52"/>
      <c r="CF11" s="68"/>
      <c r="CG11" s="72"/>
      <c r="CH11" s="74" t="s">
        <v>221</v>
      </c>
      <c r="CI11" s="72"/>
      <c r="CJ11" s="72"/>
    </row>
    <row r="12" spans="2:88" ht="75" x14ac:dyDescent="0.2">
      <c r="B12" s="18" t="s">
        <v>59</v>
      </c>
      <c r="C12" s="19" t="s">
        <v>60</v>
      </c>
      <c r="D12" s="34" t="s">
        <v>80</v>
      </c>
      <c r="E12" s="21" t="s">
        <v>62</v>
      </c>
      <c r="F12" s="21" t="s">
        <v>63</v>
      </c>
      <c r="G12" s="104" t="s">
        <v>64</v>
      </c>
      <c r="H12" s="105" t="s">
        <v>65</v>
      </c>
      <c r="I12" s="22" t="s">
        <v>66</v>
      </c>
      <c r="J12" s="32" t="s">
        <v>81</v>
      </c>
      <c r="K12" s="33" t="s">
        <v>82</v>
      </c>
      <c r="L12" s="33" t="s">
        <v>189</v>
      </c>
      <c r="M12" s="30">
        <v>1</v>
      </c>
      <c r="N12" s="30" t="s">
        <v>69</v>
      </c>
      <c r="O12" s="31">
        <v>5921121612</v>
      </c>
      <c r="P12" s="26">
        <f t="shared" si="1"/>
        <v>5921121612</v>
      </c>
      <c r="Q12" s="65"/>
      <c r="R12" s="65"/>
      <c r="S12" s="65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1">
        <f t="shared" si="0"/>
        <v>5921121612</v>
      </c>
      <c r="BK12" s="45"/>
      <c r="BL12" s="45"/>
      <c r="BM12" s="45"/>
      <c r="BN12" s="45"/>
      <c r="BO12" s="45"/>
      <c r="BP12" s="52">
        <v>1</v>
      </c>
      <c r="BQ12" s="52" t="s">
        <v>69</v>
      </c>
      <c r="BR12" s="53">
        <v>5921121612</v>
      </c>
      <c r="BS12" s="27">
        <f t="shared" si="2"/>
        <v>5921121612</v>
      </c>
      <c r="BT12" s="55">
        <v>6220</v>
      </c>
      <c r="BU12" s="52"/>
      <c r="BV12" s="60">
        <v>43840</v>
      </c>
      <c r="BW12" s="83" t="s">
        <v>239</v>
      </c>
      <c r="BX12" s="61">
        <f t="shared" si="3"/>
        <v>0</v>
      </c>
      <c r="BY12" s="53">
        <v>5921121612</v>
      </c>
      <c r="BZ12" s="61">
        <f t="shared" si="4"/>
        <v>0</v>
      </c>
      <c r="CA12" s="62">
        <f t="shared" si="5"/>
        <v>0</v>
      </c>
      <c r="CB12" s="52" t="s">
        <v>146</v>
      </c>
      <c r="CC12" s="52"/>
      <c r="CD12" s="52" t="s">
        <v>153</v>
      </c>
      <c r="CE12" s="60">
        <v>44560</v>
      </c>
      <c r="CF12" s="68" t="s">
        <v>154</v>
      </c>
      <c r="CG12" s="72">
        <v>242</v>
      </c>
      <c r="CH12" s="74" t="str">
        <f>+L12</f>
        <v>Obras de construcción Complejo Marítimo de Turbo [5]</v>
      </c>
      <c r="CI12" s="72"/>
      <c r="CJ12" s="72"/>
    </row>
    <row r="13" spans="2:88" ht="75" x14ac:dyDescent="0.2">
      <c r="B13" s="18" t="s">
        <v>59</v>
      </c>
      <c r="C13" s="19" t="s">
        <v>60</v>
      </c>
      <c r="D13" s="34" t="s">
        <v>80</v>
      </c>
      <c r="E13" s="21" t="s">
        <v>62</v>
      </c>
      <c r="F13" s="21" t="s">
        <v>63</v>
      </c>
      <c r="G13" s="104" t="s">
        <v>70</v>
      </c>
      <c r="H13" s="105" t="s">
        <v>71</v>
      </c>
      <c r="I13" s="22" t="s">
        <v>66</v>
      </c>
      <c r="J13" s="32" t="s">
        <v>81</v>
      </c>
      <c r="K13" s="33" t="s">
        <v>83</v>
      </c>
      <c r="L13" s="33" t="s">
        <v>190</v>
      </c>
      <c r="M13" s="30">
        <v>1</v>
      </c>
      <c r="N13" s="30" t="s">
        <v>69</v>
      </c>
      <c r="O13" s="31">
        <v>315631559</v>
      </c>
      <c r="P13" s="26">
        <f t="shared" si="1"/>
        <v>315631559</v>
      </c>
      <c r="Q13" s="65"/>
      <c r="R13" s="65"/>
      <c r="S13" s="65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1">
        <f t="shared" si="0"/>
        <v>315631559</v>
      </c>
      <c r="BK13" s="45"/>
      <c r="BL13" s="45"/>
      <c r="BM13" s="45"/>
      <c r="BN13" s="45"/>
      <c r="BO13" s="45"/>
      <c r="BP13" s="52">
        <v>1</v>
      </c>
      <c r="BQ13" s="52" t="s">
        <v>69</v>
      </c>
      <c r="BR13" s="53">
        <v>315631559</v>
      </c>
      <c r="BS13" s="27">
        <f t="shared" si="2"/>
        <v>315631559</v>
      </c>
      <c r="BT13" s="55">
        <v>6420</v>
      </c>
      <c r="BU13" s="52"/>
      <c r="BV13" s="60">
        <v>43840</v>
      </c>
      <c r="BW13" s="82" t="s">
        <v>239</v>
      </c>
      <c r="BX13" s="61">
        <f t="shared" si="3"/>
        <v>0</v>
      </c>
      <c r="BY13" s="53">
        <v>315631559</v>
      </c>
      <c r="BZ13" s="61">
        <f t="shared" si="4"/>
        <v>0</v>
      </c>
      <c r="CA13" s="62">
        <f t="shared" si="5"/>
        <v>0</v>
      </c>
      <c r="CB13" s="52" t="s">
        <v>146</v>
      </c>
      <c r="CC13" s="52"/>
      <c r="CD13" s="52" t="s">
        <v>157</v>
      </c>
      <c r="CE13" s="60">
        <v>44560</v>
      </c>
      <c r="CF13" s="68" t="s">
        <v>156</v>
      </c>
      <c r="CG13" s="72">
        <v>243</v>
      </c>
      <c r="CH13" s="74" t="str">
        <f>+L13</f>
        <v>Contratación interventoría  a la construcción  del Complejo Marítimo de Turbo [6]</v>
      </c>
      <c r="CI13" s="72"/>
      <c r="CJ13" s="72"/>
    </row>
    <row r="14" spans="2:88" ht="114" x14ac:dyDescent="0.2">
      <c r="B14" s="18" t="s">
        <v>59</v>
      </c>
      <c r="C14" s="19" t="s">
        <v>60</v>
      </c>
      <c r="D14" s="34" t="s">
        <v>84</v>
      </c>
      <c r="E14" s="21" t="s">
        <v>62</v>
      </c>
      <c r="F14" s="21" t="s">
        <v>63</v>
      </c>
      <c r="G14" s="104" t="s">
        <v>74</v>
      </c>
      <c r="H14" s="105" t="s">
        <v>75</v>
      </c>
      <c r="I14" s="22" t="s">
        <v>66</v>
      </c>
      <c r="J14" s="32" t="s">
        <v>85</v>
      </c>
      <c r="K14" s="33" t="s">
        <v>86</v>
      </c>
      <c r="L14" s="33" t="s">
        <v>191</v>
      </c>
      <c r="M14" s="30">
        <v>1</v>
      </c>
      <c r="N14" s="30" t="s">
        <v>69</v>
      </c>
      <c r="O14" s="31">
        <v>20000000</v>
      </c>
      <c r="P14" s="26">
        <f t="shared" si="1"/>
        <v>20000000</v>
      </c>
      <c r="Q14" s="65"/>
      <c r="R14" s="65"/>
      <c r="S14" s="65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>
        <f t="shared" si="0"/>
        <v>20000000</v>
      </c>
      <c r="BK14" s="45"/>
      <c r="BL14" s="45"/>
      <c r="BM14" s="45"/>
      <c r="BN14" s="45"/>
      <c r="BO14" s="45"/>
      <c r="BP14" s="52">
        <v>1</v>
      </c>
      <c r="BQ14" s="52" t="s">
        <v>99</v>
      </c>
      <c r="BR14" s="53">
        <v>20000000</v>
      </c>
      <c r="BS14" s="27">
        <f t="shared" si="2"/>
        <v>20000000</v>
      </c>
      <c r="BT14" s="55">
        <v>36120</v>
      </c>
      <c r="BU14" s="52"/>
      <c r="BV14" s="60">
        <v>43909</v>
      </c>
      <c r="BW14" s="52"/>
      <c r="BX14" s="61">
        <f t="shared" si="3"/>
        <v>0</v>
      </c>
      <c r="BY14" s="53">
        <v>20000000</v>
      </c>
      <c r="BZ14" s="61">
        <f t="shared" si="4"/>
        <v>0</v>
      </c>
      <c r="CA14" s="62">
        <f t="shared" si="5"/>
        <v>0</v>
      </c>
      <c r="CB14" s="52" t="s">
        <v>146</v>
      </c>
      <c r="CC14" s="52"/>
      <c r="CD14" s="52" t="s">
        <v>264</v>
      </c>
      <c r="CE14" s="60">
        <v>44196</v>
      </c>
      <c r="CF14" s="68" t="s">
        <v>265</v>
      </c>
      <c r="CG14" s="72">
        <v>76</v>
      </c>
      <c r="CH14" s="74" t="s">
        <v>220</v>
      </c>
      <c r="CI14" s="72"/>
      <c r="CJ14" s="72"/>
    </row>
    <row r="15" spans="2:88" s="47" customFormat="1" ht="114" x14ac:dyDescent="0.2">
      <c r="B15" s="18" t="s">
        <v>59</v>
      </c>
      <c r="C15" s="19" t="s">
        <v>60</v>
      </c>
      <c r="D15" s="34" t="s">
        <v>84</v>
      </c>
      <c r="E15" s="21" t="s">
        <v>62</v>
      </c>
      <c r="F15" s="21" t="s">
        <v>63</v>
      </c>
      <c r="G15" s="104" t="s">
        <v>77</v>
      </c>
      <c r="H15" s="105" t="s">
        <v>78</v>
      </c>
      <c r="I15" s="22" t="s">
        <v>66</v>
      </c>
      <c r="J15" s="32" t="s">
        <v>85</v>
      </c>
      <c r="K15" s="33" t="s">
        <v>87</v>
      </c>
      <c r="L15" s="33" t="s">
        <v>192</v>
      </c>
      <c r="M15" s="30">
        <v>1</v>
      </c>
      <c r="N15" s="30" t="s">
        <v>69</v>
      </c>
      <c r="O15" s="31">
        <v>8757680</v>
      </c>
      <c r="P15" s="26">
        <f t="shared" si="1"/>
        <v>8757680</v>
      </c>
      <c r="Q15" s="65"/>
      <c r="R15" s="65"/>
      <c r="S15" s="65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1">
        <f t="shared" si="0"/>
        <v>8757680</v>
      </c>
      <c r="BK15" s="45"/>
      <c r="BL15" s="45"/>
      <c r="BM15" s="45"/>
      <c r="BN15" s="45"/>
      <c r="BO15" s="45"/>
      <c r="BP15" s="52">
        <v>1</v>
      </c>
      <c r="BQ15" s="52" t="s">
        <v>69</v>
      </c>
      <c r="BR15" s="53">
        <f>330376+286038+198225</f>
        <v>814639</v>
      </c>
      <c r="BS15" s="99">
        <f t="shared" si="2"/>
        <v>814639</v>
      </c>
      <c r="BT15" s="55" t="s">
        <v>234</v>
      </c>
      <c r="BU15" s="52"/>
      <c r="BV15" s="60" t="s">
        <v>235</v>
      </c>
      <c r="BW15" s="52" t="s">
        <v>238</v>
      </c>
      <c r="BX15" s="100">
        <f t="shared" si="3"/>
        <v>7943041</v>
      </c>
      <c r="BY15" s="53">
        <f>330376+286038+198225</f>
        <v>814639</v>
      </c>
      <c r="BZ15" s="100">
        <f t="shared" si="4"/>
        <v>7943041</v>
      </c>
      <c r="CA15" s="101">
        <f t="shared" si="5"/>
        <v>0</v>
      </c>
      <c r="CB15" s="52" t="s">
        <v>183</v>
      </c>
      <c r="CC15" s="52"/>
      <c r="CD15" s="52" t="s">
        <v>236</v>
      </c>
      <c r="CE15" s="60"/>
      <c r="CF15" s="68"/>
      <c r="CG15" s="72"/>
      <c r="CH15" s="74" t="s">
        <v>221</v>
      </c>
      <c r="CI15" s="72"/>
      <c r="CJ15" s="72"/>
    </row>
    <row r="16" spans="2:88" ht="75" x14ac:dyDescent="0.2">
      <c r="B16" s="18" t="s">
        <v>59</v>
      </c>
      <c r="C16" s="19" t="s">
        <v>60</v>
      </c>
      <c r="D16" s="34" t="s">
        <v>88</v>
      </c>
      <c r="E16" s="21" t="s">
        <v>89</v>
      </c>
      <c r="F16" s="21" t="s">
        <v>90</v>
      </c>
      <c r="G16" s="104" t="s">
        <v>102</v>
      </c>
      <c r="H16" s="105" t="s">
        <v>103</v>
      </c>
      <c r="I16" s="22" t="s">
        <v>66</v>
      </c>
      <c r="J16" s="32" t="s">
        <v>144</v>
      </c>
      <c r="K16" s="44" t="s">
        <v>159</v>
      </c>
      <c r="L16" s="44" t="s">
        <v>193</v>
      </c>
      <c r="M16" s="30">
        <v>1</v>
      </c>
      <c r="N16" s="30" t="s">
        <v>69</v>
      </c>
      <c r="O16" s="31">
        <v>2922343769</v>
      </c>
      <c r="P16" s="26">
        <f t="shared" si="1"/>
        <v>2922343769</v>
      </c>
      <c r="Q16" s="30">
        <v>1</v>
      </c>
      <c r="R16" s="30" t="s">
        <v>69</v>
      </c>
      <c r="S16" s="80">
        <v>3966008882</v>
      </c>
      <c r="T16" s="40"/>
      <c r="U16" s="40"/>
      <c r="V16" s="80">
        <v>174000000</v>
      </c>
      <c r="W16" s="40"/>
      <c r="X16" s="40"/>
      <c r="Y16" s="80">
        <v>300242991</v>
      </c>
      <c r="Z16" s="40"/>
      <c r="AA16" s="80">
        <v>1965210709</v>
      </c>
      <c r="AB16" s="40"/>
      <c r="AC16" s="80">
        <v>161069030</v>
      </c>
      <c r="AD16" s="87"/>
      <c r="AE16" s="87">
        <v>21655000</v>
      </c>
      <c r="AF16" s="87">
        <v>1367814038</v>
      </c>
      <c r="AG16" s="40"/>
      <c r="AH16" s="40"/>
      <c r="AI16" s="40"/>
      <c r="AJ16" s="40"/>
      <c r="AK16" s="121">
        <v>145269660</v>
      </c>
      <c r="AL16" s="80">
        <v>7968239</v>
      </c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1">
        <f t="shared" si="0"/>
        <v>3966008882</v>
      </c>
      <c r="BK16" s="45"/>
      <c r="BL16" s="45"/>
      <c r="BM16" s="45"/>
      <c r="BN16" s="45"/>
      <c r="BO16" s="45"/>
      <c r="BP16" s="52"/>
      <c r="BQ16" s="52"/>
      <c r="BR16" s="53"/>
      <c r="BS16" s="27">
        <f t="shared" si="2"/>
        <v>0</v>
      </c>
      <c r="BT16" s="55"/>
      <c r="BU16" s="52"/>
      <c r="BV16" s="52"/>
      <c r="BW16" s="52"/>
      <c r="BX16" s="61">
        <f t="shared" si="3"/>
        <v>3966008882</v>
      </c>
      <c r="BY16" s="53"/>
      <c r="BZ16" s="61">
        <f t="shared" si="4"/>
        <v>3966008882</v>
      </c>
      <c r="CA16" s="62">
        <f t="shared" si="5"/>
        <v>0</v>
      </c>
      <c r="CB16" s="52" t="s">
        <v>173</v>
      </c>
      <c r="CC16" s="52"/>
      <c r="CD16" s="52"/>
      <c r="CE16" s="52"/>
      <c r="CF16" s="68"/>
      <c r="CG16" s="72"/>
      <c r="CH16" s="74" t="s">
        <v>221</v>
      </c>
      <c r="CI16" s="72"/>
      <c r="CJ16" s="72"/>
    </row>
    <row r="17" spans="2:88" ht="75" x14ac:dyDescent="0.2">
      <c r="B17" s="18" t="s">
        <v>59</v>
      </c>
      <c r="C17" s="19" t="s">
        <v>60</v>
      </c>
      <c r="D17" s="34" t="s">
        <v>88</v>
      </c>
      <c r="E17" s="21" t="s">
        <v>89</v>
      </c>
      <c r="F17" s="21" t="s">
        <v>90</v>
      </c>
      <c r="G17" s="104" t="s">
        <v>91</v>
      </c>
      <c r="H17" s="105" t="s">
        <v>92</v>
      </c>
      <c r="I17" s="32" t="s">
        <v>66</v>
      </c>
      <c r="J17" s="32" t="s">
        <v>93</v>
      </c>
      <c r="K17" s="33" t="s">
        <v>94</v>
      </c>
      <c r="L17" s="33" t="s">
        <v>194</v>
      </c>
      <c r="M17" s="30">
        <v>1</v>
      </c>
      <c r="N17" s="30" t="s">
        <v>69</v>
      </c>
      <c r="O17" s="31">
        <v>2885410000</v>
      </c>
      <c r="P17" s="26">
        <f t="shared" si="1"/>
        <v>2885410000</v>
      </c>
      <c r="Q17" s="30">
        <v>1</v>
      </c>
      <c r="R17" s="30" t="s">
        <v>69</v>
      </c>
      <c r="S17" s="80">
        <v>3180000000</v>
      </c>
      <c r="T17" s="40"/>
      <c r="U17" s="40"/>
      <c r="V17" s="40"/>
      <c r="W17" s="40"/>
      <c r="X17" s="40"/>
      <c r="Y17" s="40"/>
      <c r="Z17" s="80">
        <v>885410000</v>
      </c>
      <c r="AA17" s="87"/>
      <c r="AB17" s="40"/>
      <c r="AC17" s="40"/>
      <c r="AD17" s="40"/>
      <c r="AE17" s="40"/>
      <c r="AF17" s="40"/>
      <c r="AG17" s="80">
        <v>1180000000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1">
        <f>+P17-T17+U17-V17+W17-X17+Y17-Z17+AA17-AB17+AC17-AD17+AE17-AF17+AG17-AH17+AI17-AJ17+AK17-AL17+AM17-AN17+AO17-AP17+AQ17-AR17+AS17-AT17+AU17-AV17+AW17-AX17+AY17-AZ17+BA17-BB17+BC17-BD17+BE17-BF17+BG17-BH17+BI17</f>
        <v>3180000000</v>
      </c>
      <c r="BK17" s="45"/>
      <c r="BL17" s="45"/>
      <c r="BM17" s="45"/>
      <c r="BN17" s="45"/>
      <c r="BO17" s="45"/>
      <c r="BP17" s="52"/>
      <c r="BQ17" s="52"/>
      <c r="BR17" s="53"/>
      <c r="BS17" s="27">
        <f t="shared" si="2"/>
        <v>0</v>
      </c>
      <c r="BT17" s="55">
        <v>48420</v>
      </c>
      <c r="BU17" s="52"/>
      <c r="BV17" s="52"/>
      <c r="BW17" s="52"/>
      <c r="BX17" s="61">
        <f t="shared" si="3"/>
        <v>3180000000</v>
      </c>
      <c r="BY17" s="53">
        <f>2000000000+1180000000</f>
        <v>3180000000</v>
      </c>
      <c r="BZ17" s="61">
        <f t="shared" si="4"/>
        <v>0</v>
      </c>
      <c r="CA17" s="62">
        <f t="shared" si="5"/>
        <v>3180000000</v>
      </c>
      <c r="CB17" s="52" t="s">
        <v>183</v>
      </c>
      <c r="CC17" s="52"/>
      <c r="CD17" s="52"/>
      <c r="CE17" s="52"/>
      <c r="CF17" s="68"/>
      <c r="CG17" s="72">
        <v>244</v>
      </c>
      <c r="CH17" s="74" t="str">
        <f>+L17</f>
        <v>Construcción protección costera a la ECTM de Cartagena. [10]</v>
      </c>
      <c r="CI17" s="72"/>
      <c r="CJ17" s="72"/>
    </row>
    <row r="18" spans="2:88" ht="75" x14ac:dyDescent="0.2">
      <c r="B18" s="18" t="s">
        <v>59</v>
      </c>
      <c r="C18" s="19" t="s">
        <v>60</v>
      </c>
      <c r="D18" s="34" t="s">
        <v>88</v>
      </c>
      <c r="E18" s="21" t="s">
        <v>89</v>
      </c>
      <c r="F18" s="21" t="s">
        <v>90</v>
      </c>
      <c r="G18" s="104" t="s">
        <v>70</v>
      </c>
      <c r="H18" s="105" t="s">
        <v>71</v>
      </c>
      <c r="I18" s="32" t="s">
        <v>66</v>
      </c>
      <c r="J18" s="32" t="s">
        <v>93</v>
      </c>
      <c r="K18" s="33" t="s">
        <v>160</v>
      </c>
      <c r="L18" s="33" t="s">
        <v>195</v>
      </c>
      <c r="M18" s="30">
        <v>1</v>
      </c>
      <c r="N18" s="30" t="s">
        <v>69</v>
      </c>
      <c r="O18" s="31">
        <v>201978700</v>
      </c>
      <c r="P18" s="26">
        <f t="shared" si="1"/>
        <v>201978700</v>
      </c>
      <c r="Q18" s="86">
        <v>0</v>
      </c>
      <c r="R18" s="86">
        <v>0</v>
      </c>
      <c r="S18" s="86">
        <v>0</v>
      </c>
      <c r="T18" s="40"/>
      <c r="U18" s="40"/>
      <c r="V18" s="40"/>
      <c r="W18" s="40"/>
      <c r="X18" s="40"/>
      <c r="Y18" s="40"/>
      <c r="Z18" s="80">
        <v>201978700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1">
        <f t="shared" si="0"/>
        <v>0</v>
      </c>
      <c r="BK18" s="45"/>
      <c r="BL18" s="45"/>
      <c r="BM18" s="45"/>
      <c r="BN18" s="45"/>
      <c r="BO18" s="45"/>
      <c r="BP18" s="52"/>
      <c r="BQ18" s="52"/>
      <c r="BR18" s="53"/>
      <c r="BS18" s="27">
        <f t="shared" si="2"/>
        <v>0</v>
      </c>
      <c r="BT18" s="55"/>
      <c r="BU18" s="52"/>
      <c r="BV18" s="52"/>
      <c r="BW18" s="52"/>
      <c r="BX18" s="61">
        <f t="shared" si="3"/>
        <v>0</v>
      </c>
      <c r="BY18" s="53"/>
      <c r="BZ18" s="61">
        <f t="shared" si="4"/>
        <v>0</v>
      </c>
      <c r="CA18" s="62">
        <f t="shared" si="5"/>
        <v>0</v>
      </c>
      <c r="CB18" s="52" t="s">
        <v>173</v>
      </c>
      <c r="CC18" s="52"/>
      <c r="CD18" s="52"/>
      <c r="CE18" s="52"/>
      <c r="CF18" s="68"/>
      <c r="CG18" s="72">
        <v>245</v>
      </c>
      <c r="CH18" s="74" t="str">
        <f>+L18</f>
        <v>Interventoria Mantenimientos  Cartagena [11]</v>
      </c>
      <c r="CI18" s="72"/>
      <c r="CJ18" s="72"/>
    </row>
    <row r="19" spans="2:88" ht="75" x14ac:dyDescent="0.2">
      <c r="B19" s="18" t="s">
        <v>59</v>
      </c>
      <c r="C19" s="19" t="s">
        <v>60</v>
      </c>
      <c r="D19" s="34" t="s">
        <v>88</v>
      </c>
      <c r="E19" s="21" t="s">
        <v>89</v>
      </c>
      <c r="F19" s="21" t="s">
        <v>90</v>
      </c>
      <c r="G19" s="104" t="s">
        <v>95</v>
      </c>
      <c r="H19" s="105" t="s">
        <v>96</v>
      </c>
      <c r="I19" s="22" t="s">
        <v>66</v>
      </c>
      <c r="J19" s="32" t="s">
        <v>97</v>
      </c>
      <c r="K19" s="33" t="s">
        <v>98</v>
      </c>
      <c r="L19" s="33" t="s">
        <v>196</v>
      </c>
      <c r="M19" s="30">
        <v>1</v>
      </c>
      <c r="N19" s="30" t="s">
        <v>99</v>
      </c>
      <c r="O19" s="31">
        <v>40000000</v>
      </c>
      <c r="P19" s="26">
        <f t="shared" si="1"/>
        <v>40000000</v>
      </c>
      <c r="Q19" s="65"/>
      <c r="R19" s="65"/>
      <c r="S19" s="65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1">
        <f t="shared" si="0"/>
        <v>40000000</v>
      </c>
      <c r="BK19" s="45"/>
      <c r="BL19" s="45"/>
      <c r="BM19" s="45"/>
      <c r="BN19" s="45"/>
      <c r="BO19" s="45"/>
      <c r="BP19" s="52"/>
      <c r="BQ19" s="52"/>
      <c r="BR19" s="53"/>
      <c r="BS19" s="27">
        <f t="shared" si="2"/>
        <v>0</v>
      </c>
      <c r="BT19" s="55"/>
      <c r="BU19" s="52"/>
      <c r="BV19" s="52"/>
      <c r="BW19" s="52"/>
      <c r="BX19" s="61">
        <f t="shared" si="3"/>
        <v>40000000</v>
      </c>
      <c r="BY19" s="53"/>
      <c r="BZ19" s="61">
        <f t="shared" si="4"/>
        <v>40000000</v>
      </c>
      <c r="CA19" s="62">
        <f t="shared" si="5"/>
        <v>0</v>
      </c>
      <c r="CB19" s="52" t="s">
        <v>173</v>
      </c>
      <c r="CC19" s="52"/>
      <c r="CD19" s="52"/>
      <c r="CE19" s="52"/>
      <c r="CF19" s="68"/>
      <c r="CG19" s="76">
        <v>9</v>
      </c>
      <c r="CH19" s="75" t="s">
        <v>222</v>
      </c>
      <c r="CI19" s="72"/>
      <c r="CJ19" s="72"/>
    </row>
    <row r="20" spans="2:88" ht="75" x14ac:dyDescent="0.2">
      <c r="B20" s="18" t="s">
        <v>59</v>
      </c>
      <c r="C20" s="19" t="s">
        <v>60</v>
      </c>
      <c r="D20" s="34" t="s">
        <v>88</v>
      </c>
      <c r="E20" s="21" t="s">
        <v>62</v>
      </c>
      <c r="F20" s="21" t="s">
        <v>63</v>
      </c>
      <c r="G20" s="104" t="s">
        <v>70</v>
      </c>
      <c r="H20" s="105" t="s">
        <v>71</v>
      </c>
      <c r="I20" s="22" t="s">
        <v>66</v>
      </c>
      <c r="J20" s="32" t="s">
        <v>161</v>
      </c>
      <c r="K20" s="33" t="s">
        <v>162</v>
      </c>
      <c r="L20" s="33" t="s">
        <v>197</v>
      </c>
      <c r="M20" s="30">
        <v>1</v>
      </c>
      <c r="N20" s="30" t="s">
        <v>69</v>
      </c>
      <c r="O20" s="31">
        <v>350000000</v>
      </c>
      <c r="P20" s="26">
        <f t="shared" si="1"/>
        <v>350000000</v>
      </c>
      <c r="Q20" s="65"/>
      <c r="R20" s="65"/>
      <c r="S20" s="65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1">
        <f t="shared" si="0"/>
        <v>350000000</v>
      </c>
      <c r="BK20" s="45"/>
      <c r="BL20" s="45"/>
      <c r="BM20" s="45"/>
      <c r="BN20" s="45"/>
      <c r="BO20" s="45"/>
      <c r="BP20" s="52"/>
      <c r="BQ20" s="52"/>
      <c r="BR20" s="53"/>
      <c r="BS20" s="27">
        <f t="shared" si="2"/>
        <v>0</v>
      </c>
      <c r="BT20" s="55">
        <v>48520</v>
      </c>
      <c r="BU20" s="52"/>
      <c r="BV20" s="52"/>
      <c r="BW20" s="52"/>
      <c r="BX20" s="61">
        <f t="shared" si="3"/>
        <v>350000000</v>
      </c>
      <c r="BY20" s="53">
        <v>259566552.93000001</v>
      </c>
      <c r="BZ20" s="61">
        <f t="shared" si="4"/>
        <v>90433447.069999993</v>
      </c>
      <c r="CA20" s="62">
        <f t="shared" si="5"/>
        <v>259566552.93000001</v>
      </c>
      <c r="CB20" s="52" t="s">
        <v>183</v>
      </c>
      <c r="CC20" s="52"/>
      <c r="CD20" s="52"/>
      <c r="CE20" s="52"/>
      <c r="CF20" s="68"/>
      <c r="CG20" s="72">
        <v>246</v>
      </c>
      <c r="CH20" s="74" t="str">
        <f>+L20</f>
        <v>Estudios y Diseños construcción capitanía de puerto de Arauca [13]</v>
      </c>
      <c r="CI20" s="72"/>
      <c r="CJ20" s="72"/>
    </row>
    <row r="21" spans="2:88" ht="75" x14ac:dyDescent="0.2">
      <c r="B21" s="18" t="s">
        <v>59</v>
      </c>
      <c r="C21" s="19" t="s">
        <v>60</v>
      </c>
      <c r="D21" s="34" t="s">
        <v>88</v>
      </c>
      <c r="E21" s="21" t="s">
        <v>100</v>
      </c>
      <c r="F21" s="21" t="s">
        <v>101</v>
      </c>
      <c r="G21" s="104" t="s">
        <v>102</v>
      </c>
      <c r="H21" s="105" t="s">
        <v>103</v>
      </c>
      <c r="I21" s="22" t="s">
        <v>66</v>
      </c>
      <c r="J21" s="32" t="s">
        <v>85</v>
      </c>
      <c r="K21" s="33" t="s">
        <v>104</v>
      </c>
      <c r="L21" s="33" t="s">
        <v>198</v>
      </c>
      <c r="M21" s="30">
        <v>1</v>
      </c>
      <c r="N21" s="30" t="s">
        <v>69</v>
      </c>
      <c r="O21" s="31">
        <v>240000000</v>
      </c>
      <c r="P21" s="26">
        <f t="shared" si="1"/>
        <v>240000000</v>
      </c>
      <c r="Q21" s="65"/>
      <c r="R21" s="65"/>
      <c r="S21" s="65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1">
        <f t="shared" si="0"/>
        <v>240000000</v>
      </c>
      <c r="BK21" s="45"/>
      <c r="BL21" s="45"/>
      <c r="BM21" s="45"/>
      <c r="BN21" s="45"/>
      <c r="BO21" s="45"/>
      <c r="BP21" s="52"/>
      <c r="BQ21" s="52"/>
      <c r="BR21" s="53"/>
      <c r="BS21" s="27">
        <f t="shared" si="2"/>
        <v>0</v>
      </c>
      <c r="BT21" s="55"/>
      <c r="BU21" s="52"/>
      <c r="BV21" s="52"/>
      <c r="BW21" s="52"/>
      <c r="BX21" s="61">
        <f t="shared" si="3"/>
        <v>240000000</v>
      </c>
      <c r="BY21" s="53"/>
      <c r="BZ21" s="61">
        <f t="shared" si="4"/>
        <v>240000000</v>
      </c>
      <c r="CA21" s="62">
        <f t="shared" si="5"/>
        <v>0</v>
      </c>
      <c r="CB21" s="52" t="s">
        <v>173</v>
      </c>
      <c r="CC21" s="52"/>
      <c r="CD21" s="52"/>
      <c r="CE21" s="52"/>
      <c r="CF21" s="68"/>
      <c r="CG21" s="76">
        <v>1</v>
      </c>
      <c r="CH21" s="75" t="s">
        <v>223</v>
      </c>
      <c r="CI21" s="72"/>
      <c r="CJ21" s="72"/>
    </row>
    <row r="22" spans="2:88" ht="180" x14ac:dyDescent="0.2">
      <c r="B22" s="18" t="s">
        <v>59</v>
      </c>
      <c r="C22" s="19" t="s">
        <v>60</v>
      </c>
      <c r="D22" s="34" t="s">
        <v>105</v>
      </c>
      <c r="E22" s="21" t="s">
        <v>89</v>
      </c>
      <c r="F22" s="21" t="s">
        <v>90</v>
      </c>
      <c r="G22" s="104" t="s">
        <v>70</v>
      </c>
      <c r="H22" s="105" t="s">
        <v>71</v>
      </c>
      <c r="I22" s="22" t="s">
        <v>66</v>
      </c>
      <c r="J22" s="32" t="s">
        <v>85</v>
      </c>
      <c r="K22" s="33" t="s">
        <v>106</v>
      </c>
      <c r="L22" s="29" t="s">
        <v>199</v>
      </c>
      <c r="M22" s="30">
        <v>230</v>
      </c>
      <c r="N22" s="30" t="s">
        <v>107</v>
      </c>
      <c r="O22" s="31">
        <v>196000</v>
      </c>
      <c r="P22" s="26">
        <f t="shared" si="1"/>
        <v>45080000</v>
      </c>
      <c r="Q22" s="65"/>
      <c r="R22" s="65"/>
      <c r="S22" s="65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1">
        <f t="shared" si="0"/>
        <v>45080000</v>
      </c>
      <c r="BK22" s="45"/>
      <c r="BL22" s="45"/>
      <c r="BM22" s="45"/>
      <c r="BN22" s="45"/>
      <c r="BO22" s="45" t="s">
        <v>163</v>
      </c>
      <c r="BP22" s="52">
        <v>230</v>
      </c>
      <c r="BQ22" s="52" t="s">
        <v>107</v>
      </c>
      <c r="BR22" s="53">
        <v>196000</v>
      </c>
      <c r="BS22" s="27">
        <f t="shared" si="2"/>
        <v>45080000</v>
      </c>
      <c r="BT22" s="55">
        <v>8720</v>
      </c>
      <c r="BU22" s="52"/>
      <c r="BV22" s="60">
        <v>43845</v>
      </c>
      <c r="BW22" s="82" t="s">
        <v>237</v>
      </c>
      <c r="BX22" s="61">
        <f t="shared" si="3"/>
        <v>0</v>
      </c>
      <c r="BY22" s="53">
        <v>45080000</v>
      </c>
      <c r="BZ22" s="61">
        <f t="shared" si="4"/>
        <v>0</v>
      </c>
      <c r="CA22" s="62">
        <f t="shared" si="5"/>
        <v>0</v>
      </c>
      <c r="CB22" s="55" t="s">
        <v>146</v>
      </c>
      <c r="CC22" s="55"/>
      <c r="CD22" s="57" t="s">
        <v>164</v>
      </c>
      <c r="CE22" s="56">
        <v>44187</v>
      </c>
      <c r="CF22" s="69" t="s">
        <v>165</v>
      </c>
      <c r="CG22" s="72">
        <v>247</v>
      </c>
      <c r="CH22" s="74" t="str">
        <f>+L22</f>
        <v>Profesional Ingeniero Civil, con especialización en Gerencia de Proyectos, Alta Gerencia o Afines, con conocimientos en elaboración de presupuestos, anexos técnicos, estudios previos, supervisión de obras para apoyar las obras de infraestructura a desarrollar por la Dimar. [15]</v>
      </c>
      <c r="CI22" s="72"/>
      <c r="CJ22" s="72"/>
    </row>
    <row r="23" spans="2:88" ht="180" x14ac:dyDescent="0.2">
      <c r="B23" s="18" t="s">
        <v>59</v>
      </c>
      <c r="C23" s="19" t="s">
        <v>60</v>
      </c>
      <c r="D23" s="34" t="s">
        <v>105</v>
      </c>
      <c r="E23" s="21" t="s">
        <v>89</v>
      </c>
      <c r="F23" s="21" t="s">
        <v>90</v>
      </c>
      <c r="G23" s="104" t="s">
        <v>70</v>
      </c>
      <c r="H23" s="105" t="s">
        <v>71</v>
      </c>
      <c r="I23" s="22" t="s">
        <v>66</v>
      </c>
      <c r="J23" s="32" t="s">
        <v>85</v>
      </c>
      <c r="K23" s="33" t="s">
        <v>106</v>
      </c>
      <c r="L23" s="29" t="s">
        <v>200</v>
      </c>
      <c r="M23" s="30">
        <v>230</v>
      </c>
      <c r="N23" s="30" t="s">
        <v>107</v>
      </c>
      <c r="O23" s="31">
        <v>196000</v>
      </c>
      <c r="P23" s="26">
        <f t="shared" si="1"/>
        <v>45080000</v>
      </c>
      <c r="Q23" s="65"/>
      <c r="R23" s="65"/>
      <c r="S23" s="65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1">
        <f t="shared" si="0"/>
        <v>45080000</v>
      </c>
      <c r="BK23" s="45"/>
      <c r="BL23" s="45"/>
      <c r="BM23" s="45"/>
      <c r="BN23" s="45"/>
      <c r="BO23" s="45"/>
      <c r="BP23" s="52">
        <v>227</v>
      </c>
      <c r="BQ23" s="52" t="s">
        <v>107</v>
      </c>
      <c r="BR23" s="53">
        <v>196000</v>
      </c>
      <c r="BS23" s="27">
        <f t="shared" si="2"/>
        <v>44492000</v>
      </c>
      <c r="BT23" s="55">
        <v>17520</v>
      </c>
      <c r="BU23" s="52"/>
      <c r="BV23" s="60">
        <v>43853</v>
      </c>
      <c r="BW23" s="82" t="s">
        <v>239</v>
      </c>
      <c r="BX23" s="61">
        <f t="shared" si="3"/>
        <v>588000</v>
      </c>
      <c r="BY23" s="53">
        <f>45080000-588000</f>
        <v>44492000</v>
      </c>
      <c r="BZ23" s="61">
        <f t="shared" si="4"/>
        <v>588000</v>
      </c>
      <c r="CA23" s="62">
        <f>+BY23-BS23</f>
        <v>0</v>
      </c>
      <c r="CB23" s="52" t="s">
        <v>48</v>
      </c>
      <c r="CC23" s="52"/>
      <c r="CD23" s="52" t="s">
        <v>299</v>
      </c>
      <c r="CE23" s="60">
        <v>44196</v>
      </c>
      <c r="CF23" s="68" t="s">
        <v>184</v>
      </c>
      <c r="CG23" s="72">
        <v>248</v>
      </c>
      <c r="CH23" s="74" t="str">
        <f t="shared" ref="CH23:CH25" si="6">+L23</f>
        <v>Profesional Ingeniero Civil, con especialización en Gerencia de Proyectos, Alta Gerencia o Afines, con conocimientos en elaboración de presupuestos, anexos técnicos, estudios previos, supervisión de obras para apoyar las obras de infraestructura a desarrollar por la Dimar. [16]</v>
      </c>
      <c r="CI23" s="72"/>
      <c r="CJ23" s="72"/>
    </row>
    <row r="24" spans="2:88" ht="165" x14ac:dyDescent="0.2">
      <c r="B24" s="18" t="s">
        <v>59</v>
      </c>
      <c r="C24" s="19" t="s">
        <v>60</v>
      </c>
      <c r="D24" s="34" t="s">
        <v>105</v>
      </c>
      <c r="E24" s="21" t="s">
        <v>89</v>
      </c>
      <c r="F24" s="21" t="s">
        <v>90</v>
      </c>
      <c r="G24" s="104" t="s">
        <v>108</v>
      </c>
      <c r="H24" s="105" t="s">
        <v>109</v>
      </c>
      <c r="I24" s="22" t="s">
        <v>66</v>
      </c>
      <c r="J24" s="28" t="s">
        <v>85</v>
      </c>
      <c r="K24" s="33" t="s">
        <v>106</v>
      </c>
      <c r="L24" s="29" t="s">
        <v>201</v>
      </c>
      <c r="M24" s="30">
        <v>230</v>
      </c>
      <c r="N24" s="30" t="s">
        <v>107</v>
      </c>
      <c r="O24" s="31">
        <v>196000</v>
      </c>
      <c r="P24" s="26">
        <f t="shared" si="1"/>
        <v>45080000</v>
      </c>
      <c r="Q24" s="65"/>
      <c r="R24" s="65"/>
      <c r="S24" s="65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1">
        <f t="shared" si="0"/>
        <v>45080000</v>
      </c>
      <c r="BK24" s="45"/>
      <c r="BL24" s="45"/>
      <c r="BM24" s="45"/>
      <c r="BN24" s="45"/>
      <c r="BO24" s="45"/>
      <c r="BP24" s="52">
        <v>230</v>
      </c>
      <c r="BQ24" s="52" t="s">
        <v>107</v>
      </c>
      <c r="BR24" s="53">
        <v>196000</v>
      </c>
      <c r="BS24" s="27">
        <f t="shared" si="2"/>
        <v>45080000</v>
      </c>
      <c r="BT24" s="55">
        <v>14120</v>
      </c>
      <c r="BU24" s="52"/>
      <c r="BV24" s="60">
        <v>43850</v>
      </c>
      <c r="BW24" s="82" t="s">
        <v>239</v>
      </c>
      <c r="BX24" s="61">
        <f t="shared" si="3"/>
        <v>0</v>
      </c>
      <c r="BY24" s="53">
        <v>45080000</v>
      </c>
      <c r="BZ24" s="61">
        <f t="shared" si="4"/>
        <v>0</v>
      </c>
      <c r="CA24" s="62">
        <f t="shared" si="5"/>
        <v>0</v>
      </c>
      <c r="CB24" s="52" t="s">
        <v>146</v>
      </c>
      <c r="CC24" s="52"/>
      <c r="CD24" s="52" t="s">
        <v>174</v>
      </c>
      <c r="CE24" s="60">
        <v>44193</v>
      </c>
      <c r="CF24" s="68" t="s">
        <v>175</v>
      </c>
      <c r="CG24" s="72">
        <v>249</v>
      </c>
      <c r="CH24" s="74" t="str">
        <f t="shared" si="6"/>
        <v>Profesional Arquitecto con especialización en Gerencia de Proyectos, Alta Gerencia o Afines on conocimientos en elaboración de presupuestos, anexos técnicos, estudios previos, supervisión de obras para apoyar las obras de infraestructura a desarrollar por la Dimar. [17]</v>
      </c>
      <c r="CI24" s="72"/>
      <c r="CJ24" s="72"/>
    </row>
    <row r="25" spans="2:88" ht="165" x14ac:dyDescent="0.2">
      <c r="B25" s="18" t="s">
        <v>59</v>
      </c>
      <c r="C25" s="19" t="s">
        <v>60</v>
      </c>
      <c r="D25" s="34" t="s">
        <v>105</v>
      </c>
      <c r="E25" s="21" t="s">
        <v>89</v>
      </c>
      <c r="F25" s="21" t="s">
        <v>90</v>
      </c>
      <c r="G25" s="104" t="s">
        <v>108</v>
      </c>
      <c r="H25" s="105" t="s">
        <v>109</v>
      </c>
      <c r="I25" s="22" t="s">
        <v>66</v>
      </c>
      <c r="J25" s="28" t="s">
        <v>85</v>
      </c>
      <c r="K25" s="33" t="s">
        <v>106</v>
      </c>
      <c r="L25" s="29" t="s">
        <v>202</v>
      </c>
      <c r="M25" s="30">
        <v>230</v>
      </c>
      <c r="N25" s="30" t="s">
        <v>107</v>
      </c>
      <c r="O25" s="31">
        <v>196000</v>
      </c>
      <c r="P25" s="26">
        <f t="shared" si="1"/>
        <v>45080000</v>
      </c>
      <c r="Q25" s="65"/>
      <c r="R25" s="65"/>
      <c r="S25" s="65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1">
        <f t="shared" si="0"/>
        <v>45080000</v>
      </c>
      <c r="BK25" s="45"/>
      <c r="BL25" s="45"/>
      <c r="BM25" s="45"/>
      <c r="BN25" s="45"/>
      <c r="BO25" s="45"/>
      <c r="BP25" s="52">
        <v>228</v>
      </c>
      <c r="BQ25" s="52" t="s">
        <v>224</v>
      </c>
      <c r="BR25" s="53">
        <v>196000</v>
      </c>
      <c r="BS25" s="27">
        <f t="shared" si="2"/>
        <v>44688000</v>
      </c>
      <c r="BT25" s="55">
        <v>18420</v>
      </c>
      <c r="BU25" s="52"/>
      <c r="BV25" s="60">
        <v>43857</v>
      </c>
      <c r="BW25" s="82" t="s">
        <v>239</v>
      </c>
      <c r="BX25" s="61">
        <f t="shared" si="3"/>
        <v>392000</v>
      </c>
      <c r="BY25" s="53">
        <f>44884000-196000</f>
        <v>44688000</v>
      </c>
      <c r="BZ25" s="61">
        <f t="shared" si="4"/>
        <v>392000</v>
      </c>
      <c r="CA25" s="62">
        <f t="shared" si="5"/>
        <v>0</v>
      </c>
      <c r="CB25" s="82" t="s">
        <v>260</v>
      </c>
      <c r="CC25" s="52"/>
      <c r="CD25" s="52" t="s">
        <v>225</v>
      </c>
      <c r="CE25" s="60">
        <v>44196</v>
      </c>
      <c r="CF25" s="68" t="s">
        <v>226</v>
      </c>
      <c r="CG25" s="72">
        <v>250</v>
      </c>
      <c r="CH25" s="74" t="str">
        <f t="shared" si="6"/>
        <v>Profesional Arquitecto con especialización en Gerencia de Proyectos, Alta Gerencia o Afines on conocimientos en elaboración de presupuestos, anexos técnicos, estudios previos, supervisión de obras para apoyar las obras de infraestructura a desarrollar por la Dimar. [18]</v>
      </c>
      <c r="CI25" s="72"/>
      <c r="CJ25" s="72"/>
    </row>
    <row r="26" spans="2:88" ht="105.75" customHeight="1" x14ac:dyDescent="0.2">
      <c r="B26" s="18" t="s">
        <v>59</v>
      </c>
      <c r="C26" s="19" t="s">
        <v>60</v>
      </c>
      <c r="D26" s="34" t="s">
        <v>105</v>
      </c>
      <c r="E26" s="21" t="s">
        <v>89</v>
      </c>
      <c r="F26" s="21" t="s">
        <v>90</v>
      </c>
      <c r="G26" s="104" t="s">
        <v>70</v>
      </c>
      <c r="H26" s="105" t="s">
        <v>71</v>
      </c>
      <c r="I26" s="22" t="s">
        <v>66</v>
      </c>
      <c r="J26" s="32" t="s">
        <v>85</v>
      </c>
      <c r="K26" s="33" t="s">
        <v>106</v>
      </c>
      <c r="L26" s="85" t="s">
        <v>203</v>
      </c>
      <c r="M26" s="30">
        <v>230</v>
      </c>
      <c r="N26" s="30" t="s">
        <v>107</v>
      </c>
      <c r="O26" s="31">
        <v>196000</v>
      </c>
      <c r="P26" s="26">
        <f t="shared" si="1"/>
        <v>45080000</v>
      </c>
      <c r="Q26" s="65"/>
      <c r="R26" s="65"/>
      <c r="S26" s="65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1">
        <f t="shared" si="0"/>
        <v>45080000</v>
      </c>
      <c r="BK26" s="45"/>
      <c r="BL26" s="45"/>
      <c r="BM26" s="45"/>
      <c r="BN26" s="45"/>
      <c r="BO26" s="45"/>
      <c r="BP26" s="52">
        <v>207</v>
      </c>
      <c r="BQ26" s="52" t="s">
        <v>107</v>
      </c>
      <c r="BR26" s="53">
        <v>196000</v>
      </c>
      <c r="BS26" s="27">
        <f t="shared" si="2"/>
        <v>40572000</v>
      </c>
      <c r="BT26" s="55">
        <v>34220</v>
      </c>
      <c r="BU26" s="52"/>
      <c r="BV26" s="60">
        <v>43886</v>
      </c>
      <c r="BW26" s="52" t="s">
        <v>243</v>
      </c>
      <c r="BX26" s="61">
        <f t="shared" si="3"/>
        <v>4508000</v>
      </c>
      <c r="BY26" s="97">
        <f>41748000-1176000</f>
        <v>40572000</v>
      </c>
      <c r="BZ26" s="61">
        <f t="shared" si="4"/>
        <v>4508000</v>
      </c>
      <c r="CA26" s="62">
        <f t="shared" si="5"/>
        <v>0</v>
      </c>
      <c r="CB26" s="82" t="s">
        <v>260</v>
      </c>
      <c r="CC26" s="52"/>
      <c r="CD26" s="52" t="s">
        <v>244</v>
      </c>
      <c r="CE26" s="60">
        <v>44196</v>
      </c>
      <c r="CF26" s="68" t="s">
        <v>245</v>
      </c>
      <c r="CG26" s="72">
        <v>251</v>
      </c>
      <c r="CH26" s="74" t="str">
        <f t="shared" ref="CH26" si="7">+L26</f>
        <v>Profesional Ingeniero Industrial, Administración de Empresas o afines, con especialización en Gestión de Proyectos, Alta Gerencia o Afines; prestará apoyo administrativo al programa Plan Nacional de Infraestructura y sus proyectos asociados. [19]</v>
      </c>
      <c r="CI26" s="72"/>
      <c r="CJ26" s="72"/>
    </row>
    <row r="27" spans="2:88" ht="85.5" x14ac:dyDescent="0.2">
      <c r="B27" s="18" t="s">
        <v>59</v>
      </c>
      <c r="C27" s="19" t="s">
        <v>60</v>
      </c>
      <c r="D27" s="34" t="s">
        <v>105</v>
      </c>
      <c r="E27" s="21" t="s">
        <v>89</v>
      </c>
      <c r="F27" s="21" t="s">
        <v>90</v>
      </c>
      <c r="G27" s="104" t="s">
        <v>74</v>
      </c>
      <c r="H27" s="105" t="s">
        <v>75</v>
      </c>
      <c r="I27" s="22" t="s">
        <v>66</v>
      </c>
      <c r="J27" s="32" t="s">
        <v>85</v>
      </c>
      <c r="K27" s="33" t="s">
        <v>110</v>
      </c>
      <c r="L27" s="33" t="s">
        <v>204</v>
      </c>
      <c r="M27" s="30">
        <v>1</v>
      </c>
      <c r="N27" s="30" t="s">
        <v>69</v>
      </c>
      <c r="O27" s="31">
        <v>38000000</v>
      </c>
      <c r="P27" s="26">
        <f t="shared" si="1"/>
        <v>38000000</v>
      </c>
      <c r="Q27" s="65"/>
      <c r="R27" s="65"/>
      <c r="S27" s="65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1">
        <f t="shared" si="0"/>
        <v>38000000</v>
      </c>
      <c r="BK27" s="45"/>
      <c r="BL27" s="45"/>
      <c r="BM27" s="45"/>
      <c r="BN27" s="45"/>
      <c r="BO27" s="45"/>
      <c r="BP27" s="52">
        <v>1</v>
      </c>
      <c r="BQ27" s="52" t="s">
        <v>99</v>
      </c>
      <c r="BR27" s="53">
        <v>38000000</v>
      </c>
      <c r="BS27" s="27">
        <f t="shared" si="2"/>
        <v>38000000</v>
      </c>
      <c r="BT27" s="55">
        <v>36120</v>
      </c>
      <c r="BU27" s="52"/>
      <c r="BV27" s="60">
        <v>43909</v>
      </c>
      <c r="BW27" s="52"/>
      <c r="BX27" s="61">
        <f t="shared" si="3"/>
        <v>0</v>
      </c>
      <c r="BY27" s="53">
        <v>38000000</v>
      </c>
      <c r="BZ27" s="61">
        <f t="shared" si="4"/>
        <v>0</v>
      </c>
      <c r="CA27" s="62">
        <f t="shared" si="5"/>
        <v>0</v>
      </c>
      <c r="CB27" s="52" t="s">
        <v>146</v>
      </c>
      <c r="CC27" s="52"/>
      <c r="CD27" s="52" t="s">
        <v>264</v>
      </c>
      <c r="CE27" s="60">
        <v>44196</v>
      </c>
      <c r="CF27" s="68" t="s">
        <v>265</v>
      </c>
      <c r="CG27" s="72">
        <v>76</v>
      </c>
      <c r="CH27" s="74" t="s">
        <v>220</v>
      </c>
      <c r="CI27" s="72"/>
      <c r="CJ27" s="72"/>
    </row>
    <row r="28" spans="2:88" ht="62.25" customHeight="1" x14ac:dyDescent="0.2">
      <c r="B28" s="18" t="s">
        <v>59</v>
      </c>
      <c r="C28" s="19" t="s">
        <v>60</v>
      </c>
      <c r="D28" s="34" t="s">
        <v>105</v>
      </c>
      <c r="E28" s="21" t="s">
        <v>89</v>
      </c>
      <c r="F28" s="21" t="s">
        <v>90</v>
      </c>
      <c r="G28" s="104" t="s">
        <v>77</v>
      </c>
      <c r="H28" s="105" t="s">
        <v>78</v>
      </c>
      <c r="I28" s="22" t="s">
        <v>66</v>
      </c>
      <c r="J28" s="32" t="s">
        <v>85</v>
      </c>
      <c r="K28" s="33" t="s">
        <v>111</v>
      </c>
      <c r="L28" s="33" t="s">
        <v>205</v>
      </c>
      <c r="M28" s="30">
        <v>1</v>
      </c>
      <c r="N28" s="30" t="s">
        <v>69</v>
      </c>
      <c r="O28" s="31">
        <v>20000000</v>
      </c>
      <c r="P28" s="26">
        <f t="shared" si="1"/>
        <v>20000000</v>
      </c>
      <c r="Q28" s="65"/>
      <c r="R28" s="65"/>
      <c r="S28" s="65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1">
        <f t="shared" si="0"/>
        <v>20000000</v>
      </c>
      <c r="BK28" s="45"/>
      <c r="BL28" s="45"/>
      <c r="BM28" s="45"/>
      <c r="BN28" s="45"/>
      <c r="BO28" s="45"/>
      <c r="BP28" s="52">
        <v>1</v>
      </c>
      <c r="BQ28" s="52" t="s">
        <v>69</v>
      </c>
      <c r="BR28" s="53">
        <f>566363+726826+581583</f>
        <v>1874772</v>
      </c>
      <c r="BS28" s="27">
        <f t="shared" si="2"/>
        <v>1874772</v>
      </c>
      <c r="BT28" s="55" t="s">
        <v>266</v>
      </c>
      <c r="BU28" s="52"/>
      <c r="BV28" s="60" t="s">
        <v>267</v>
      </c>
      <c r="BW28" s="52"/>
      <c r="BX28" s="61">
        <f t="shared" si="3"/>
        <v>18125228</v>
      </c>
      <c r="BY28" s="98">
        <f>1293189+581583</f>
        <v>1874772</v>
      </c>
      <c r="BZ28" s="61">
        <f t="shared" si="4"/>
        <v>18125228</v>
      </c>
      <c r="CA28" s="62">
        <f t="shared" si="5"/>
        <v>0</v>
      </c>
      <c r="CB28" s="52" t="s">
        <v>183</v>
      </c>
      <c r="CC28" s="52"/>
      <c r="CD28" s="82" t="s">
        <v>268</v>
      </c>
      <c r="CE28" s="52"/>
      <c r="CF28" s="68" t="s">
        <v>240</v>
      </c>
      <c r="CG28" s="72"/>
      <c r="CH28" s="74" t="s">
        <v>221</v>
      </c>
      <c r="CI28" s="72"/>
      <c r="CJ28" s="72"/>
    </row>
    <row r="29" spans="2:88" ht="73.5" customHeight="1" x14ac:dyDescent="0.2">
      <c r="B29" s="18" t="s">
        <v>115</v>
      </c>
      <c r="C29" s="19" t="s">
        <v>116</v>
      </c>
      <c r="D29" s="34" t="s">
        <v>117</v>
      </c>
      <c r="E29" s="21" t="s">
        <v>118</v>
      </c>
      <c r="F29" s="21" t="s">
        <v>119</v>
      </c>
      <c r="G29" s="104" t="s">
        <v>120</v>
      </c>
      <c r="H29" s="105" t="s">
        <v>121</v>
      </c>
      <c r="I29" s="32" t="s">
        <v>66</v>
      </c>
      <c r="J29" s="32" t="s">
        <v>114</v>
      </c>
      <c r="K29" s="33" t="s">
        <v>122</v>
      </c>
      <c r="L29" s="33" t="s">
        <v>206</v>
      </c>
      <c r="M29" s="30">
        <v>1</v>
      </c>
      <c r="N29" s="30" t="s">
        <v>99</v>
      </c>
      <c r="O29" s="31">
        <v>1669000000</v>
      </c>
      <c r="P29" s="26">
        <f t="shared" ref="P29:P47" si="8">+M29*O29</f>
        <v>1669000000</v>
      </c>
      <c r="Q29" s="65">
        <v>0</v>
      </c>
      <c r="R29" s="65">
        <v>0</v>
      </c>
      <c r="S29" s="65">
        <v>0</v>
      </c>
      <c r="T29" s="80">
        <v>1669000000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1">
        <f t="shared" ref="BJ29:BJ56" si="9">+P29-T29+U29-V29+W29-X29+Y29-Z29+AA29-AB29+AC29-AD29+AE29-AF29+AG29-AH29+AI29-AJ29+AK29-AL29+AM29-AN29+AO29-AP29+AQ29-AR29+AS29-AT29+AU29-AV29+AW29-AX29+AY29-AZ29+BA29-BB29+BC29-BD29+BE29-BF29+BG29-BH29+BI29</f>
        <v>0</v>
      </c>
      <c r="BK29" s="45"/>
      <c r="BL29" s="45"/>
      <c r="BM29" s="45"/>
      <c r="BN29" s="45"/>
      <c r="BO29" s="45"/>
      <c r="BP29" s="52"/>
      <c r="BQ29" s="52"/>
      <c r="BR29" s="53"/>
      <c r="BS29" s="27">
        <f t="shared" ref="BS29:BS56" si="10">+BP29*BR29</f>
        <v>0</v>
      </c>
      <c r="BT29" s="55"/>
      <c r="BU29" s="52"/>
      <c r="BV29" s="52"/>
      <c r="BW29" s="52"/>
      <c r="BX29" s="61">
        <f t="shared" ref="BX29:BX56" si="11">+BJ29-BS29</f>
        <v>0</v>
      </c>
      <c r="BY29" s="53"/>
      <c r="BZ29" s="61">
        <f t="shared" ref="BZ29:BZ40" si="12">+BJ29-BY29</f>
        <v>0</v>
      </c>
      <c r="CA29" s="62">
        <f t="shared" ref="CA29:CA40" si="13">+BY29-BS29</f>
        <v>0</v>
      </c>
      <c r="CB29" s="52" t="s">
        <v>173</v>
      </c>
      <c r="CC29" s="52"/>
      <c r="CD29" s="52"/>
      <c r="CE29" s="52"/>
      <c r="CF29" s="68"/>
      <c r="CG29" s="72">
        <v>252</v>
      </c>
      <c r="CH29" s="74" t="str">
        <f>+L29</f>
        <v>Actualización proyeccion sistema integrado de control de trafico y vigilancia marítima  [22]</v>
      </c>
      <c r="CI29" s="72"/>
      <c r="CJ29" s="72"/>
    </row>
    <row r="30" spans="2:88" ht="90" x14ac:dyDescent="0.2">
      <c r="B30" s="18" t="s">
        <v>115</v>
      </c>
      <c r="C30" s="19" t="s">
        <v>123</v>
      </c>
      <c r="D30" s="34" t="s">
        <v>124</v>
      </c>
      <c r="E30" s="21" t="s">
        <v>125</v>
      </c>
      <c r="F30" s="21" t="s">
        <v>126</v>
      </c>
      <c r="G30" s="104" t="s">
        <v>77</v>
      </c>
      <c r="H30" s="105" t="s">
        <v>78</v>
      </c>
      <c r="I30" s="32" t="s">
        <v>66</v>
      </c>
      <c r="J30" s="32" t="s">
        <v>127</v>
      </c>
      <c r="K30" s="33" t="s">
        <v>172</v>
      </c>
      <c r="L30" s="33" t="s">
        <v>207</v>
      </c>
      <c r="M30" s="30">
        <v>1</v>
      </c>
      <c r="N30" s="30" t="s">
        <v>99</v>
      </c>
      <c r="O30" s="31">
        <v>82844482</v>
      </c>
      <c r="P30" s="26">
        <f t="shared" si="8"/>
        <v>82844482</v>
      </c>
      <c r="Q30" s="86">
        <v>1</v>
      </c>
      <c r="R30" s="86" t="s">
        <v>99</v>
      </c>
      <c r="S30" s="80">
        <v>2802697</v>
      </c>
      <c r="T30" s="40"/>
      <c r="U30" s="40"/>
      <c r="V30" s="40"/>
      <c r="W30" s="40"/>
      <c r="X30" s="91">
        <v>80041785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1">
        <f t="shared" si="9"/>
        <v>2802697</v>
      </c>
      <c r="BK30" s="45"/>
      <c r="BL30" s="45"/>
      <c r="BM30" s="45"/>
      <c r="BN30" s="45"/>
      <c r="BO30" s="45"/>
      <c r="BP30" s="52"/>
      <c r="BQ30" s="52"/>
      <c r="BR30" s="53"/>
      <c r="BS30" s="27">
        <f t="shared" si="10"/>
        <v>0</v>
      </c>
      <c r="BT30" s="88"/>
      <c r="BU30" s="52"/>
      <c r="BV30" s="60"/>
      <c r="BW30" s="52"/>
      <c r="BX30" s="61">
        <f t="shared" si="11"/>
        <v>2802697</v>
      </c>
      <c r="BY30" s="53"/>
      <c r="BZ30" s="61">
        <f t="shared" si="12"/>
        <v>2802697</v>
      </c>
      <c r="CA30" s="62">
        <f t="shared" si="13"/>
        <v>0</v>
      </c>
      <c r="CB30" s="52" t="s">
        <v>173</v>
      </c>
      <c r="CC30" s="52"/>
      <c r="CD30" s="52"/>
      <c r="CE30" s="52"/>
      <c r="CF30" s="68"/>
      <c r="CG30" s="72"/>
      <c r="CH30" s="74" t="s">
        <v>221</v>
      </c>
      <c r="CI30" s="72"/>
      <c r="CJ30" s="72"/>
    </row>
    <row r="31" spans="2:88" ht="105" x14ac:dyDescent="0.2">
      <c r="B31" s="18" t="s">
        <v>115</v>
      </c>
      <c r="C31" s="19" t="s">
        <v>123</v>
      </c>
      <c r="D31" s="34" t="s">
        <v>128</v>
      </c>
      <c r="E31" s="21" t="s">
        <v>125</v>
      </c>
      <c r="F31" s="21" t="s">
        <v>126</v>
      </c>
      <c r="G31" s="104" t="s">
        <v>70</v>
      </c>
      <c r="H31" s="105" t="s">
        <v>71</v>
      </c>
      <c r="I31" s="32" t="s">
        <v>66</v>
      </c>
      <c r="J31" s="32" t="s">
        <v>129</v>
      </c>
      <c r="K31" s="33" t="s">
        <v>112</v>
      </c>
      <c r="L31" s="33" t="s">
        <v>208</v>
      </c>
      <c r="M31" s="30">
        <v>220</v>
      </c>
      <c r="N31" s="30" t="s">
        <v>107</v>
      </c>
      <c r="O31" s="31">
        <v>196000</v>
      </c>
      <c r="P31" s="26">
        <f t="shared" si="8"/>
        <v>43120000</v>
      </c>
      <c r="Q31" s="65"/>
      <c r="R31" s="65"/>
      <c r="S31" s="65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1">
        <f t="shared" si="9"/>
        <v>43120000</v>
      </c>
      <c r="BK31" s="45"/>
      <c r="BL31" s="45"/>
      <c r="BM31" s="45"/>
      <c r="BN31" s="45"/>
      <c r="BO31" s="45"/>
      <c r="BP31" s="52">
        <v>220</v>
      </c>
      <c r="BQ31" s="52" t="s">
        <v>145</v>
      </c>
      <c r="BR31" s="53">
        <v>196000</v>
      </c>
      <c r="BS31" s="27">
        <f t="shared" si="10"/>
        <v>43120000</v>
      </c>
      <c r="BT31" s="88">
        <v>5420</v>
      </c>
      <c r="BU31" s="52"/>
      <c r="BV31" s="60">
        <v>43474</v>
      </c>
      <c r="BW31" s="82" t="s">
        <v>237</v>
      </c>
      <c r="BX31" s="61">
        <f t="shared" si="11"/>
        <v>0</v>
      </c>
      <c r="BY31" s="92">
        <v>43120000</v>
      </c>
      <c r="BZ31" s="61">
        <f t="shared" si="12"/>
        <v>0</v>
      </c>
      <c r="CA31" s="62">
        <f t="shared" si="13"/>
        <v>0</v>
      </c>
      <c r="CB31" s="52" t="s">
        <v>146</v>
      </c>
      <c r="CC31" s="52"/>
      <c r="CD31" s="52" t="s">
        <v>147</v>
      </c>
      <c r="CE31" s="60">
        <v>44166</v>
      </c>
      <c r="CF31" s="68" t="s">
        <v>148</v>
      </c>
      <c r="CG31" s="72">
        <v>253</v>
      </c>
      <c r="CH31" s="74" t="str">
        <f>+L31</f>
        <v>Ingeniero mecánico, industrial, telecomunicaciones, administrador de empresas o afín con especialización en gerencia de proyectos [24]</v>
      </c>
      <c r="CI31" s="72"/>
      <c r="CJ31" s="72"/>
    </row>
    <row r="32" spans="2:88" ht="105" x14ac:dyDescent="0.2">
      <c r="B32" s="18" t="s">
        <v>115</v>
      </c>
      <c r="C32" s="19" t="s">
        <v>123</v>
      </c>
      <c r="D32" s="34" t="s">
        <v>128</v>
      </c>
      <c r="E32" s="21" t="s">
        <v>125</v>
      </c>
      <c r="F32" s="21" t="s">
        <v>126</v>
      </c>
      <c r="G32" s="106" t="s">
        <v>296</v>
      </c>
      <c r="H32" s="107" t="s">
        <v>297</v>
      </c>
      <c r="I32" s="32" t="s">
        <v>66</v>
      </c>
      <c r="J32" s="32" t="s">
        <v>129</v>
      </c>
      <c r="K32" s="33" t="s">
        <v>113</v>
      </c>
      <c r="L32" s="33" t="s">
        <v>209</v>
      </c>
      <c r="M32" s="30">
        <v>220</v>
      </c>
      <c r="N32" s="30" t="s">
        <v>107</v>
      </c>
      <c r="O32" s="31">
        <v>149000</v>
      </c>
      <c r="P32" s="26">
        <f t="shared" si="8"/>
        <v>32780000</v>
      </c>
      <c r="Q32" s="65"/>
      <c r="R32" s="65"/>
      <c r="S32" s="65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1">
        <f t="shared" si="9"/>
        <v>32780000</v>
      </c>
      <c r="BK32" s="45"/>
      <c r="BL32" s="45"/>
      <c r="BM32" s="45"/>
      <c r="BN32" s="45"/>
      <c r="BO32" s="45"/>
      <c r="BP32" s="52">
        <v>220</v>
      </c>
      <c r="BQ32" s="52" t="s">
        <v>145</v>
      </c>
      <c r="BR32" s="53">
        <v>149000</v>
      </c>
      <c r="BS32" s="27">
        <f t="shared" si="10"/>
        <v>32780000</v>
      </c>
      <c r="BT32" s="88">
        <v>9720</v>
      </c>
      <c r="BU32" s="52"/>
      <c r="BV32" s="60">
        <v>43845</v>
      </c>
      <c r="BW32" s="82" t="s">
        <v>239</v>
      </c>
      <c r="BX32" s="61">
        <f t="shared" si="11"/>
        <v>0</v>
      </c>
      <c r="BY32" s="92">
        <v>32780000</v>
      </c>
      <c r="BZ32" s="61">
        <f t="shared" si="12"/>
        <v>0</v>
      </c>
      <c r="CA32" s="62">
        <f t="shared" si="13"/>
        <v>0</v>
      </c>
      <c r="CB32" s="52" t="s">
        <v>146</v>
      </c>
      <c r="CC32" s="52"/>
      <c r="CD32" s="52" t="s">
        <v>166</v>
      </c>
      <c r="CE32" s="60">
        <v>44172</v>
      </c>
      <c r="CF32" s="68" t="s">
        <v>167</v>
      </c>
      <c r="CG32" s="72">
        <v>254</v>
      </c>
      <c r="CH32" s="74" t="str">
        <f>+L32</f>
        <v>Ingeniero de sistemas, catastral o afines, con experiencia en sistemas de información geográfica con fines náuticos; y experiencia en edición cartográfica. [25]</v>
      </c>
      <c r="CI32" s="72"/>
      <c r="CJ32" s="72"/>
    </row>
    <row r="33" spans="2:88" ht="112.5" customHeight="1" x14ac:dyDescent="0.2">
      <c r="B33" s="18" t="s">
        <v>115</v>
      </c>
      <c r="C33" s="19" t="s">
        <v>123</v>
      </c>
      <c r="D33" s="34" t="s">
        <v>128</v>
      </c>
      <c r="E33" s="21" t="s">
        <v>125</v>
      </c>
      <c r="F33" s="21" t="s">
        <v>126</v>
      </c>
      <c r="G33" s="104" t="s">
        <v>77</v>
      </c>
      <c r="H33" s="105" t="s">
        <v>78</v>
      </c>
      <c r="I33" s="32" t="s">
        <v>66</v>
      </c>
      <c r="J33" s="32" t="s">
        <v>129</v>
      </c>
      <c r="K33" s="33" t="s">
        <v>130</v>
      </c>
      <c r="L33" s="33" t="s">
        <v>210</v>
      </c>
      <c r="M33" s="30">
        <v>1</v>
      </c>
      <c r="N33" s="30" t="s">
        <v>99</v>
      </c>
      <c r="O33" s="31">
        <v>21200000</v>
      </c>
      <c r="P33" s="26">
        <f t="shared" si="8"/>
        <v>21200000</v>
      </c>
      <c r="Q33" s="65"/>
      <c r="R33" s="65"/>
      <c r="S33" s="65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1">
        <f t="shared" si="9"/>
        <v>21200000</v>
      </c>
      <c r="BK33" s="45"/>
      <c r="BL33" s="45"/>
      <c r="BM33" s="45"/>
      <c r="BN33" s="45"/>
      <c r="BO33" s="45"/>
      <c r="BP33" s="52">
        <v>1</v>
      </c>
      <c r="BQ33" s="52" t="s">
        <v>99</v>
      </c>
      <c r="BR33" s="53">
        <f>330376+409887+90000</f>
        <v>830263</v>
      </c>
      <c r="BS33" s="27">
        <f t="shared" si="10"/>
        <v>830263</v>
      </c>
      <c r="BT33" s="88" t="s">
        <v>284</v>
      </c>
      <c r="BU33" s="52"/>
      <c r="BV33" s="60" t="s">
        <v>285</v>
      </c>
      <c r="BW33" s="82"/>
      <c r="BX33" s="61">
        <f t="shared" si="11"/>
        <v>20369737</v>
      </c>
      <c r="BY33" s="53">
        <f>330376+409887+90000</f>
        <v>830263</v>
      </c>
      <c r="BZ33" s="61">
        <f t="shared" si="12"/>
        <v>20369737</v>
      </c>
      <c r="CA33" s="62">
        <f t="shared" si="13"/>
        <v>0</v>
      </c>
      <c r="CB33" s="52" t="s">
        <v>183</v>
      </c>
      <c r="CC33" s="52"/>
      <c r="CD33" s="82" t="s">
        <v>286</v>
      </c>
      <c r="CE33" s="52"/>
      <c r="CF33" s="84" t="s">
        <v>287</v>
      </c>
      <c r="CG33" s="72"/>
      <c r="CH33" s="74" t="s">
        <v>221</v>
      </c>
      <c r="CI33" s="72"/>
      <c r="CJ33" s="72"/>
    </row>
    <row r="34" spans="2:88" ht="99.75" x14ac:dyDescent="0.2">
      <c r="B34" s="18" t="s">
        <v>115</v>
      </c>
      <c r="C34" s="19" t="s">
        <v>123</v>
      </c>
      <c r="D34" s="34" t="s">
        <v>128</v>
      </c>
      <c r="E34" s="21" t="s">
        <v>125</v>
      </c>
      <c r="F34" s="21" t="s">
        <v>126</v>
      </c>
      <c r="G34" s="104" t="s">
        <v>74</v>
      </c>
      <c r="H34" s="105" t="s">
        <v>75</v>
      </c>
      <c r="I34" s="32" t="s">
        <v>66</v>
      </c>
      <c r="J34" s="32" t="s">
        <v>129</v>
      </c>
      <c r="K34" s="33" t="s">
        <v>131</v>
      </c>
      <c r="L34" s="33" t="s">
        <v>211</v>
      </c>
      <c r="M34" s="30">
        <v>1</v>
      </c>
      <c r="N34" s="30" t="s">
        <v>99</v>
      </c>
      <c r="O34" s="31">
        <v>20000000</v>
      </c>
      <c r="P34" s="26">
        <f t="shared" si="8"/>
        <v>20000000</v>
      </c>
      <c r="Q34" s="65"/>
      <c r="R34" s="65"/>
      <c r="S34" s="65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1">
        <f t="shared" si="9"/>
        <v>20000000</v>
      </c>
      <c r="BK34" s="45"/>
      <c r="BL34" s="45"/>
      <c r="BM34" s="45"/>
      <c r="BN34" s="45"/>
      <c r="BO34" s="45"/>
      <c r="BP34" s="52">
        <v>1</v>
      </c>
      <c r="BQ34" s="52" t="s">
        <v>99</v>
      </c>
      <c r="BR34" s="53">
        <v>20000000</v>
      </c>
      <c r="BS34" s="27">
        <f t="shared" si="10"/>
        <v>20000000</v>
      </c>
      <c r="BT34" s="88">
        <v>36120</v>
      </c>
      <c r="BU34" s="52"/>
      <c r="BV34" s="60">
        <v>43909</v>
      </c>
      <c r="BW34" s="52"/>
      <c r="BX34" s="61">
        <f t="shared" si="11"/>
        <v>0</v>
      </c>
      <c r="BY34" s="92">
        <v>20000000</v>
      </c>
      <c r="BZ34" s="61">
        <f t="shared" si="12"/>
        <v>0</v>
      </c>
      <c r="CA34" s="62">
        <f t="shared" si="13"/>
        <v>0</v>
      </c>
      <c r="CB34" s="52" t="s">
        <v>146</v>
      </c>
      <c r="CC34" s="52"/>
      <c r="CD34" s="52" t="s">
        <v>264</v>
      </c>
      <c r="CE34" s="60">
        <v>44196</v>
      </c>
      <c r="CF34" s="68" t="s">
        <v>265</v>
      </c>
      <c r="CG34" s="72">
        <v>76</v>
      </c>
      <c r="CH34" s="74" t="s">
        <v>220</v>
      </c>
      <c r="CI34" s="72"/>
      <c r="CJ34" s="72"/>
    </row>
    <row r="35" spans="2:88" ht="90" x14ac:dyDescent="0.2">
      <c r="B35" s="18" t="s">
        <v>115</v>
      </c>
      <c r="C35" s="19" t="s">
        <v>123</v>
      </c>
      <c r="D35" s="34" t="s">
        <v>132</v>
      </c>
      <c r="E35" s="21" t="s">
        <v>125</v>
      </c>
      <c r="F35" s="21" t="s">
        <v>126</v>
      </c>
      <c r="G35" s="104" t="s">
        <v>77</v>
      </c>
      <c r="H35" s="105" t="s">
        <v>78</v>
      </c>
      <c r="I35" s="32" t="s">
        <v>66</v>
      </c>
      <c r="J35" s="32" t="s">
        <v>133</v>
      </c>
      <c r="K35" s="33" t="s">
        <v>134</v>
      </c>
      <c r="L35" s="33" t="s">
        <v>212</v>
      </c>
      <c r="M35" s="30">
        <v>1</v>
      </c>
      <c r="N35" s="30" t="s">
        <v>99</v>
      </c>
      <c r="O35" s="31">
        <v>48976540</v>
      </c>
      <c r="P35" s="26">
        <f t="shared" si="8"/>
        <v>48976540</v>
      </c>
      <c r="Q35" s="65"/>
      <c r="R35" s="65"/>
      <c r="S35" s="65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1">
        <f t="shared" si="9"/>
        <v>48976540</v>
      </c>
      <c r="BK35" s="45"/>
      <c r="BL35" s="45"/>
      <c r="BM35" s="45"/>
      <c r="BN35" s="45"/>
      <c r="BO35" s="45"/>
      <c r="BP35" s="52">
        <v>1</v>
      </c>
      <c r="BQ35" s="52" t="s">
        <v>99</v>
      </c>
      <c r="BR35" s="53">
        <f>1866371+10205727+2250000+450000+90000+90000+90000+2340000+2340000+1051449+2243783+300000+900000</f>
        <v>24217330</v>
      </c>
      <c r="BS35" s="27">
        <f t="shared" si="10"/>
        <v>24217330</v>
      </c>
      <c r="BT35" s="89" t="s">
        <v>300</v>
      </c>
      <c r="BU35" s="52"/>
      <c r="BV35" s="81" t="s">
        <v>263</v>
      </c>
      <c r="BW35" s="52" t="s">
        <v>238</v>
      </c>
      <c r="BX35" s="61">
        <f t="shared" si="11"/>
        <v>24759210</v>
      </c>
      <c r="BY35" s="92">
        <f>1866371+10205727+2250000+450000+90000+90000+90000+2340000+2340000+1051449+2243783+300000+900000</f>
        <v>24217330</v>
      </c>
      <c r="BZ35" s="61">
        <f t="shared" si="12"/>
        <v>24759210</v>
      </c>
      <c r="CA35" s="62">
        <f t="shared" si="13"/>
        <v>0</v>
      </c>
      <c r="CB35" s="52" t="s">
        <v>183</v>
      </c>
      <c r="CC35" s="52"/>
      <c r="CD35" s="82" t="s">
        <v>301</v>
      </c>
      <c r="CE35" s="52"/>
      <c r="CF35" s="68"/>
      <c r="CG35" s="72"/>
      <c r="CH35" s="74" t="s">
        <v>221</v>
      </c>
      <c r="CI35" s="72"/>
      <c r="CJ35" s="72"/>
    </row>
    <row r="36" spans="2:88" ht="90" x14ac:dyDescent="0.2">
      <c r="B36" s="18" t="s">
        <v>115</v>
      </c>
      <c r="C36" s="19" t="s">
        <v>123</v>
      </c>
      <c r="D36" s="34" t="s">
        <v>132</v>
      </c>
      <c r="E36" s="21" t="s">
        <v>125</v>
      </c>
      <c r="F36" s="21" t="s">
        <v>126</v>
      </c>
      <c r="G36" s="104" t="s">
        <v>70</v>
      </c>
      <c r="H36" s="105" t="s">
        <v>71</v>
      </c>
      <c r="I36" s="32" t="s">
        <v>66</v>
      </c>
      <c r="J36" s="32" t="s">
        <v>129</v>
      </c>
      <c r="K36" s="33" t="s">
        <v>112</v>
      </c>
      <c r="L36" s="33" t="s">
        <v>213</v>
      </c>
      <c r="M36" s="30">
        <v>230</v>
      </c>
      <c r="N36" s="30" t="s">
        <v>107</v>
      </c>
      <c r="O36" s="31">
        <v>196000</v>
      </c>
      <c r="P36" s="26">
        <f t="shared" si="8"/>
        <v>45080000</v>
      </c>
      <c r="Q36" s="65"/>
      <c r="R36" s="65"/>
      <c r="S36" s="65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1">
        <f t="shared" si="9"/>
        <v>45080000</v>
      </c>
      <c r="BK36" s="45"/>
      <c r="BL36" s="45"/>
      <c r="BM36" s="45"/>
      <c r="BN36" s="45"/>
      <c r="BO36" s="45"/>
      <c r="BP36" s="52">
        <v>230</v>
      </c>
      <c r="BQ36" s="52" t="s">
        <v>145</v>
      </c>
      <c r="BR36" s="53">
        <v>196000</v>
      </c>
      <c r="BS36" s="27">
        <f t="shared" si="10"/>
        <v>45080000</v>
      </c>
      <c r="BT36" s="88">
        <v>11320</v>
      </c>
      <c r="BU36" s="52"/>
      <c r="BV36" s="60">
        <v>43846</v>
      </c>
      <c r="BW36" s="82" t="s">
        <v>237</v>
      </c>
      <c r="BX36" s="61">
        <f t="shared" si="11"/>
        <v>0</v>
      </c>
      <c r="BY36" s="92">
        <v>45080000</v>
      </c>
      <c r="BZ36" s="61">
        <f t="shared" si="12"/>
        <v>0</v>
      </c>
      <c r="CA36" s="62">
        <f t="shared" si="13"/>
        <v>0</v>
      </c>
      <c r="CB36" s="52" t="s">
        <v>146</v>
      </c>
      <c r="CC36" s="52"/>
      <c r="CD36" s="52" t="s">
        <v>168</v>
      </c>
      <c r="CE36" s="60">
        <v>44188</v>
      </c>
      <c r="CF36" s="68" t="s">
        <v>169</v>
      </c>
      <c r="CG36" s="72">
        <v>256</v>
      </c>
      <c r="CH36" s="74" t="str">
        <f t="shared" ref="CH36:CH37" si="14">+L36</f>
        <v>Ingeniero industrial especializado o con mas de 5 años de experiencia y conocimiento en SIG HSEQ. [29]</v>
      </c>
      <c r="CI36" s="72"/>
      <c r="CJ36" s="72"/>
    </row>
    <row r="37" spans="2:88" ht="285" x14ac:dyDescent="0.2">
      <c r="B37" s="18" t="s">
        <v>115</v>
      </c>
      <c r="C37" s="19" t="s">
        <v>135</v>
      </c>
      <c r="D37" s="34" t="s">
        <v>136</v>
      </c>
      <c r="E37" s="21" t="s">
        <v>137</v>
      </c>
      <c r="F37" s="21" t="s">
        <v>138</v>
      </c>
      <c r="G37" s="104" t="s">
        <v>139</v>
      </c>
      <c r="H37" s="105" t="s">
        <v>140</v>
      </c>
      <c r="I37" s="32" t="s">
        <v>66</v>
      </c>
      <c r="J37" s="32" t="s">
        <v>85</v>
      </c>
      <c r="K37" s="33" t="s">
        <v>141</v>
      </c>
      <c r="L37" s="33" t="s">
        <v>214</v>
      </c>
      <c r="M37" s="30">
        <v>1</v>
      </c>
      <c r="N37" s="30" t="s">
        <v>69</v>
      </c>
      <c r="O37" s="31">
        <v>19859000000</v>
      </c>
      <c r="P37" s="26">
        <f t="shared" si="8"/>
        <v>19859000000</v>
      </c>
      <c r="Q37" s="65"/>
      <c r="R37" s="65"/>
      <c r="S37" s="65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1">
        <f t="shared" si="9"/>
        <v>19859000000</v>
      </c>
      <c r="BK37" s="45"/>
      <c r="BL37" s="45"/>
      <c r="BM37" s="45"/>
      <c r="BN37" s="45"/>
      <c r="BO37" s="45"/>
      <c r="BP37" s="52">
        <v>1</v>
      </c>
      <c r="BQ37" s="52" t="s">
        <v>69</v>
      </c>
      <c r="BR37" s="53">
        <v>19859000000</v>
      </c>
      <c r="BS37" s="27">
        <f t="shared" si="10"/>
        <v>19859000000</v>
      </c>
      <c r="BT37" s="90">
        <v>4420</v>
      </c>
      <c r="BU37" s="52"/>
      <c r="BV37" s="60">
        <v>43839</v>
      </c>
      <c r="BW37" s="82" t="s">
        <v>239</v>
      </c>
      <c r="BX37" s="61">
        <f t="shared" si="11"/>
        <v>0</v>
      </c>
      <c r="BY37" s="53">
        <v>19859000000</v>
      </c>
      <c r="BZ37" s="61">
        <f t="shared" si="12"/>
        <v>0</v>
      </c>
      <c r="CA37" s="62">
        <f t="shared" si="13"/>
        <v>0</v>
      </c>
      <c r="CB37" s="52" t="s">
        <v>146</v>
      </c>
      <c r="CC37" s="52"/>
      <c r="CD37" s="52" t="s">
        <v>158</v>
      </c>
      <c r="CE37" s="60">
        <v>44742</v>
      </c>
      <c r="CF37" s="68" t="s">
        <v>150</v>
      </c>
      <c r="CG37" s="72">
        <v>257</v>
      </c>
      <c r="CH37" s="74" t="str">
        <f t="shared" si="14"/>
        <v>Buque de investigación científica de acuerdo a especificaciones técnicas de DIMAR que posea amplia área en cubierta para trabajos de todo tipo, sistema dinámico de posicionamiento, plataforma para operaciones Hilicoportadas y Hangar, grúa en cubierta para operación de los contenedores que trasportara, con capacidades hidrográficas, oceanográficas, toma de muestras y laboratorios para análisis de las mismas. [30]</v>
      </c>
      <c r="CI37" s="72"/>
      <c r="CJ37" s="72"/>
    </row>
    <row r="38" spans="2:88" ht="90" x14ac:dyDescent="0.2">
      <c r="B38" s="18" t="s">
        <v>115</v>
      </c>
      <c r="C38" s="19" t="s">
        <v>135</v>
      </c>
      <c r="D38" s="34" t="s">
        <v>136</v>
      </c>
      <c r="E38" s="21" t="s">
        <v>137</v>
      </c>
      <c r="F38" s="21" t="s">
        <v>138</v>
      </c>
      <c r="G38" s="104" t="s">
        <v>77</v>
      </c>
      <c r="H38" s="105" t="s">
        <v>78</v>
      </c>
      <c r="I38" s="32" t="s">
        <v>66</v>
      </c>
      <c r="J38" s="32" t="s">
        <v>85</v>
      </c>
      <c r="K38" s="33" t="s">
        <v>170</v>
      </c>
      <c r="L38" s="33" t="s">
        <v>215</v>
      </c>
      <c r="M38" s="30">
        <v>1</v>
      </c>
      <c r="N38" s="30" t="s">
        <v>99</v>
      </c>
      <c r="O38" s="31">
        <v>4292000</v>
      </c>
      <c r="P38" s="26">
        <f t="shared" si="8"/>
        <v>4292000</v>
      </c>
      <c r="Q38" s="65"/>
      <c r="R38" s="65"/>
      <c r="S38" s="65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1">
        <f t="shared" si="9"/>
        <v>4292000</v>
      </c>
      <c r="BK38" s="45"/>
      <c r="BL38" s="45"/>
      <c r="BM38" s="45"/>
      <c r="BN38" s="45"/>
      <c r="BO38" s="45"/>
      <c r="BP38" s="52">
        <v>1</v>
      </c>
      <c r="BQ38" s="52" t="s">
        <v>99</v>
      </c>
      <c r="BR38" s="53">
        <f>1045039+377669+137300+553256</f>
        <v>2113264</v>
      </c>
      <c r="BS38" s="27">
        <f t="shared" si="10"/>
        <v>2113264</v>
      </c>
      <c r="BT38" s="89" t="s">
        <v>270</v>
      </c>
      <c r="BU38" s="52"/>
      <c r="BV38" s="81" t="s">
        <v>269</v>
      </c>
      <c r="BW38" s="52" t="s">
        <v>238</v>
      </c>
      <c r="BX38" s="61">
        <f t="shared" si="11"/>
        <v>2178736</v>
      </c>
      <c r="BY38" s="53">
        <f>1045039+377669+137300+553256</f>
        <v>2113264</v>
      </c>
      <c r="BZ38" s="61">
        <f t="shared" si="12"/>
        <v>2178736</v>
      </c>
      <c r="CA38" s="62">
        <f t="shared" si="13"/>
        <v>0</v>
      </c>
      <c r="CB38" s="52" t="s">
        <v>183</v>
      </c>
      <c r="CC38" s="52"/>
      <c r="CD38" s="82" t="s">
        <v>271</v>
      </c>
      <c r="CE38" s="52"/>
      <c r="CF38" s="68"/>
      <c r="CG38" s="72"/>
      <c r="CH38" s="74" t="s">
        <v>221</v>
      </c>
      <c r="CI38" s="72"/>
      <c r="CJ38" s="72"/>
    </row>
    <row r="39" spans="2:88" ht="90" x14ac:dyDescent="0.2">
      <c r="B39" s="18" t="s">
        <v>115</v>
      </c>
      <c r="C39" s="19" t="s">
        <v>135</v>
      </c>
      <c r="D39" s="34" t="s">
        <v>136</v>
      </c>
      <c r="E39" s="21" t="s">
        <v>137</v>
      </c>
      <c r="F39" s="21" t="s">
        <v>138</v>
      </c>
      <c r="G39" s="104" t="s">
        <v>74</v>
      </c>
      <c r="H39" s="105" t="s">
        <v>75</v>
      </c>
      <c r="I39" s="32" t="s">
        <v>66</v>
      </c>
      <c r="J39" s="32" t="s">
        <v>85</v>
      </c>
      <c r="K39" s="33" t="s">
        <v>171</v>
      </c>
      <c r="L39" s="33" t="s">
        <v>216</v>
      </c>
      <c r="M39" s="30">
        <v>1</v>
      </c>
      <c r="N39" s="30" t="s">
        <v>99</v>
      </c>
      <c r="O39" s="31">
        <v>6000000</v>
      </c>
      <c r="P39" s="26">
        <f t="shared" si="8"/>
        <v>6000000</v>
      </c>
      <c r="Q39" s="65"/>
      <c r="R39" s="65"/>
      <c r="S39" s="6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1">
        <f t="shared" si="9"/>
        <v>6000000</v>
      </c>
      <c r="BK39" s="45"/>
      <c r="BL39" s="45"/>
      <c r="BM39" s="45"/>
      <c r="BN39" s="45"/>
      <c r="BO39" s="45"/>
      <c r="BP39" s="52">
        <v>1</v>
      </c>
      <c r="BQ39" s="52" t="s">
        <v>99</v>
      </c>
      <c r="BR39" s="53">
        <v>6000000</v>
      </c>
      <c r="BS39" s="27">
        <f t="shared" si="10"/>
        <v>6000000</v>
      </c>
      <c r="BT39" s="90">
        <v>36120</v>
      </c>
      <c r="BU39" s="52"/>
      <c r="BV39" s="60">
        <v>43909</v>
      </c>
      <c r="BW39" s="52"/>
      <c r="BX39" s="61">
        <f t="shared" si="11"/>
        <v>0</v>
      </c>
      <c r="BY39" s="53">
        <v>6000000</v>
      </c>
      <c r="BZ39" s="61">
        <f t="shared" si="12"/>
        <v>0</v>
      </c>
      <c r="CA39" s="62">
        <f t="shared" si="13"/>
        <v>0</v>
      </c>
      <c r="CB39" s="52" t="s">
        <v>146</v>
      </c>
      <c r="CC39" s="52"/>
      <c r="CD39" s="52" t="s">
        <v>264</v>
      </c>
      <c r="CE39" s="60">
        <v>44196</v>
      </c>
      <c r="CF39" s="68" t="s">
        <v>265</v>
      </c>
      <c r="CG39" s="72">
        <v>76</v>
      </c>
      <c r="CH39" s="74" t="s">
        <v>220</v>
      </c>
      <c r="CI39" s="72"/>
      <c r="CJ39" s="72"/>
    </row>
    <row r="40" spans="2:88" ht="90" x14ac:dyDescent="0.2">
      <c r="B40" s="18" t="s">
        <v>115</v>
      </c>
      <c r="C40" s="19" t="s">
        <v>135</v>
      </c>
      <c r="D40" s="34" t="s">
        <v>142</v>
      </c>
      <c r="E40" s="21" t="s">
        <v>137</v>
      </c>
      <c r="F40" s="21" t="s">
        <v>138</v>
      </c>
      <c r="G40" s="104" t="s">
        <v>139</v>
      </c>
      <c r="H40" s="105" t="s">
        <v>140</v>
      </c>
      <c r="I40" s="32" t="s">
        <v>66</v>
      </c>
      <c r="J40" s="32" t="s">
        <v>85</v>
      </c>
      <c r="K40" s="33" t="s">
        <v>143</v>
      </c>
      <c r="L40" s="33" t="s">
        <v>217</v>
      </c>
      <c r="M40" s="30">
        <v>1</v>
      </c>
      <c r="N40" s="30" t="s">
        <v>69</v>
      </c>
      <c r="O40" s="31">
        <v>5500000000</v>
      </c>
      <c r="P40" s="26">
        <f t="shared" si="8"/>
        <v>5500000000</v>
      </c>
      <c r="Q40" s="65"/>
      <c r="R40" s="65"/>
      <c r="S40" s="6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1">
        <f t="shared" si="9"/>
        <v>5500000000</v>
      </c>
      <c r="BK40" s="52"/>
      <c r="BL40" s="52"/>
      <c r="BM40" s="52"/>
      <c r="BN40" s="52"/>
      <c r="BO40" s="52"/>
      <c r="BP40" s="52">
        <v>1</v>
      </c>
      <c r="BQ40" s="52" t="s">
        <v>69</v>
      </c>
      <c r="BR40" s="53">
        <v>5500000000</v>
      </c>
      <c r="BS40" s="27">
        <f t="shared" si="10"/>
        <v>5500000000</v>
      </c>
      <c r="BT40" s="90">
        <v>6020</v>
      </c>
      <c r="BU40" s="52"/>
      <c r="BV40" s="60">
        <v>43840</v>
      </c>
      <c r="BW40" s="82" t="s">
        <v>239</v>
      </c>
      <c r="BX40" s="61">
        <f t="shared" si="11"/>
        <v>0</v>
      </c>
      <c r="BY40" s="53">
        <v>5500000000</v>
      </c>
      <c r="BZ40" s="61">
        <f t="shared" si="12"/>
        <v>0</v>
      </c>
      <c r="CA40" s="62">
        <f t="shared" si="13"/>
        <v>0</v>
      </c>
      <c r="CB40" s="52" t="s">
        <v>146</v>
      </c>
      <c r="CC40" s="52"/>
      <c r="CD40" s="52" t="s">
        <v>149</v>
      </c>
      <c r="CE40" s="60">
        <v>44012</v>
      </c>
      <c r="CF40" s="68" t="s">
        <v>150</v>
      </c>
      <c r="CG40" s="72">
        <v>258</v>
      </c>
      <c r="CH40" s="74" t="str">
        <f>+L40</f>
        <v>Adquisición Buque Boyero que permita el apoyo de las actividades correspondientes a Señalización Marítima. [33]</v>
      </c>
      <c r="CI40" s="72"/>
      <c r="CJ40" s="72"/>
    </row>
    <row r="41" spans="2:88" ht="142.5" x14ac:dyDescent="0.2">
      <c r="B41" s="18" t="s">
        <v>176</v>
      </c>
      <c r="C41" s="19" t="s">
        <v>176</v>
      </c>
      <c r="D41" s="34" t="s">
        <v>176</v>
      </c>
      <c r="E41" s="21" t="s">
        <v>179</v>
      </c>
      <c r="F41" s="21" t="s">
        <v>181</v>
      </c>
      <c r="G41" s="104"/>
      <c r="H41" s="105"/>
      <c r="I41" s="32" t="s">
        <v>66</v>
      </c>
      <c r="J41" s="32" t="s">
        <v>144</v>
      </c>
      <c r="K41" s="33" t="s">
        <v>177</v>
      </c>
      <c r="L41" s="33" t="s">
        <v>218</v>
      </c>
      <c r="M41" s="30">
        <v>1</v>
      </c>
      <c r="N41" s="30" t="s">
        <v>99</v>
      </c>
      <c r="O41" s="31">
        <v>8056520000</v>
      </c>
      <c r="P41" s="26">
        <f t="shared" si="8"/>
        <v>8056520000</v>
      </c>
      <c r="Q41" s="65"/>
      <c r="R41" s="65"/>
      <c r="S41" s="65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1">
        <f t="shared" si="9"/>
        <v>8056520000</v>
      </c>
      <c r="BK41" s="52"/>
      <c r="BL41" s="52"/>
      <c r="BM41" s="52"/>
      <c r="BN41" s="52"/>
      <c r="BO41" s="52"/>
      <c r="BP41" s="52"/>
      <c r="BQ41" s="52"/>
      <c r="BR41" s="53"/>
      <c r="BS41" s="27">
        <f t="shared" si="10"/>
        <v>0</v>
      </c>
      <c r="BT41" s="55"/>
      <c r="BU41" s="52"/>
      <c r="BV41" s="52"/>
      <c r="BW41" s="52"/>
      <c r="BX41" s="61">
        <f t="shared" si="11"/>
        <v>8056520000</v>
      </c>
      <c r="BY41" s="53"/>
      <c r="BZ41" s="61">
        <f t="shared" ref="BZ41:BZ42" si="15">+BJ41-BY41</f>
        <v>8056520000</v>
      </c>
      <c r="CA41" s="62">
        <f t="shared" ref="CA41:CA42" si="16">+BY41-BS41</f>
        <v>0</v>
      </c>
      <c r="CB41" s="52"/>
      <c r="CC41" s="52"/>
      <c r="CD41" s="52"/>
      <c r="CE41" s="52"/>
      <c r="CF41" s="68"/>
      <c r="CG41" s="72"/>
      <c r="CH41" s="74" t="s">
        <v>221</v>
      </c>
      <c r="CI41" s="72"/>
      <c r="CJ41" s="72"/>
    </row>
    <row r="42" spans="2:88" ht="128.25" x14ac:dyDescent="0.2">
      <c r="B42" s="18" t="s">
        <v>178</v>
      </c>
      <c r="C42" s="19" t="s">
        <v>178</v>
      </c>
      <c r="D42" s="34" t="s">
        <v>178</v>
      </c>
      <c r="E42" s="21" t="s">
        <v>180</v>
      </c>
      <c r="F42" s="21" t="s">
        <v>182</v>
      </c>
      <c r="G42" s="104"/>
      <c r="H42" s="105"/>
      <c r="I42" s="32" t="s">
        <v>66</v>
      </c>
      <c r="J42" s="32" t="s">
        <v>144</v>
      </c>
      <c r="K42" s="33" t="s">
        <v>177</v>
      </c>
      <c r="L42" s="33" t="s">
        <v>219</v>
      </c>
      <c r="M42" s="30">
        <v>1</v>
      </c>
      <c r="N42" s="30" t="s">
        <v>99</v>
      </c>
      <c r="O42" s="31">
        <v>1830000000</v>
      </c>
      <c r="P42" s="26">
        <f t="shared" si="8"/>
        <v>1830000000</v>
      </c>
      <c r="Q42" s="65"/>
      <c r="R42" s="65"/>
      <c r="S42" s="65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1">
        <f t="shared" si="9"/>
        <v>1830000000</v>
      </c>
      <c r="BK42" s="52"/>
      <c r="BL42" s="52"/>
      <c r="BM42" s="52"/>
      <c r="BN42" s="52"/>
      <c r="BO42" s="52"/>
      <c r="BP42" s="52"/>
      <c r="BQ42" s="52"/>
      <c r="BR42" s="53"/>
      <c r="BS42" s="27">
        <f t="shared" si="10"/>
        <v>0</v>
      </c>
      <c r="BT42" s="55"/>
      <c r="BU42" s="52"/>
      <c r="BV42" s="52"/>
      <c r="BW42" s="52"/>
      <c r="BX42" s="61">
        <f t="shared" si="11"/>
        <v>1830000000</v>
      </c>
      <c r="BY42" s="53"/>
      <c r="BZ42" s="61">
        <f t="shared" si="15"/>
        <v>1830000000</v>
      </c>
      <c r="CA42" s="62">
        <f t="shared" si="16"/>
        <v>0</v>
      </c>
      <c r="CB42" s="52"/>
      <c r="CC42" s="52"/>
      <c r="CD42" s="52"/>
      <c r="CE42" s="52"/>
      <c r="CF42" s="68"/>
      <c r="CG42" s="72"/>
      <c r="CH42" s="74" t="s">
        <v>221</v>
      </c>
      <c r="CI42" s="72"/>
      <c r="CJ42" s="72"/>
    </row>
    <row r="43" spans="2:88" ht="114" x14ac:dyDescent="0.2">
      <c r="B43" s="18" t="s">
        <v>115</v>
      </c>
      <c r="C43" s="19" t="s">
        <v>116</v>
      </c>
      <c r="D43" s="34" t="s">
        <v>117</v>
      </c>
      <c r="E43" s="21" t="s">
        <v>118</v>
      </c>
      <c r="F43" s="21" t="s">
        <v>119</v>
      </c>
      <c r="G43" s="104"/>
      <c r="H43" s="105"/>
      <c r="I43" s="32" t="s">
        <v>66</v>
      </c>
      <c r="J43" s="32" t="s">
        <v>114</v>
      </c>
      <c r="K43" s="33" t="s">
        <v>228</v>
      </c>
      <c r="L43" s="33" t="s">
        <v>251</v>
      </c>
      <c r="M43" s="30"/>
      <c r="N43" s="30"/>
      <c r="O43" s="31"/>
      <c r="P43" s="26">
        <f t="shared" si="8"/>
        <v>0</v>
      </c>
      <c r="Q43" s="86">
        <v>1</v>
      </c>
      <c r="R43" s="86" t="s">
        <v>69</v>
      </c>
      <c r="S43" s="87">
        <v>185000000</v>
      </c>
      <c r="T43" s="40"/>
      <c r="U43" s="80">
        <v>185000000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1">
        <f t="shared" si="9"/>
        <v>185000000</v>
      </c>
      <c r="BK43" s="52"/>
      <c r="BL43" s="52"/>
      <c r="BM43" s="52"/>
      <c r="BN43" s="52"/>
      <c r="BO43" s="52"/>
      <c r="BP43" s="52"/>
      <c r="BQ43" s="52"/>
      <c r="BR43" s="53"/>
      <c r="BS43" s="27">
        <f t="shared" si="10"/>
        <v>0</v>
      </c>
      <c r="BT43" s="55"/>
      <c r="BU43" s="52"/>
      <c r="BV43" s="52"/>
      <c r="BW43" s="52"/>
      <c r="BX43" s="61">
        <f t="shared" si="11"/>
        <v>185000000</v>
      </c>
      <c r="BY43" s="53"/>
      <c r="BZ43" s="61">
        <f t="shared" ref="BZ43:BZ51" si="17">+BJ43-BY43</f>
        <v>185000000</v>
      </c>
      <c r="CA43" s="62">
        <f t="shared" ref="CA43:CA51" si="18">+BY43-BS43</f>
        <v>0</v>
      </c>
      <c r="CB43" s="52"/>
      <c r="CC43" s="52"/>
      <c r="CD43" s="52"/>
      <c r="CE43" s="52"/>
      <c r="CF43" s="68"/>
      <c r="CG43" s="72">
        <v>262</v>
      </c>
      <c r="CH43" s="74" t="str">
        <f>+L43</f>
        <v>Estudio simyulación de cobertura de los subsistemas del sistema integrado de control de tráfico y vigilancia marítima y fluvial (SICTVMF) [36]</v>
      </c>
      <c r="CI43" s="72"/>
      <c r="CJ43" s="72"/>
    </row>
    <row r="44" spans="2:88" ht="210" x14ac:dyDescent="0.2">
      <c r="B44" s="18" t="s">
        <v>115</v>
      </c>
      <c r="C44" s="19" t="s">
        <v>116</v>
      </c>
      <c r="D44" s="34" t="s">
        <v>117</v>
      </c>
      <c r="E44" s="21" t="s">
        <v>118</v>
      </c>
      <c r="F44" s="21" t="s">
        <v>119</v>
      </c>
      <c r="G44" s="104"/>
      <c r="H44" s="105"/>
      <c r="I44" s="32" t="s">
        <v>66</v>
      </c>
      <c r="J44" s="32" t="s">
        <v>229</v>
      </c>
      <c r="K44" s="33" t="s">
        <v>230</v>
      </c>
      <c r="L44" s="33" t="s">
        <v>252</v>
      </c>
      <c r="M44" s="30"/>
      <c r="N44" s="30"/>
      <c r="O44" s="31"/>
      <c r="P44" s="26">
        <f t="shared" si="8"/>
        <v>0</v>
      </c>
      <c r="Q44" s="86">
        <v>1</v>
      </c>
      <c r="R44" s="86" t="s">
        <v>69</v>
      </c>
      <c r="S44" s="87">
        <v>1400525000</v>
      </c>
      <c r="T44" s="40"/>
      <c r="U44" s="80">
        <v>1400525000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1">
        <f t="shared" si="9"/>
        <v>1400525000</v>
      </c>
      <c r="BK44" s="52"/>
      <c r="BL44" s="52"/>
      <c r="BM44" s="52"/>
      <c r="BN44" s="52"/>
      <c r="BO44" s="52"/>
      <c r="BP44" s="52"/>
      <c r="BQ44" s="52"/>
      <c r="BR44" s="53"/>
      <c r="BS44" s="27">
        <f t="shared" si="10"/>
        <v>0</v>
      </c>
      <c r="BT44" s="55"/>
      <c r="BU44" s="52"/>
      <c r="BV44" s="52"/>
      <c r="BW44" s="52"/>
      <c r="BX44" s="61">
        <f t="shared" si="11"/>
        <v>1400525000</v>
      </c>
      <c r="BY44" s="53"/>
      <c r="BZ44" s="61">
        <f t="shared" si="17"/>
        <v>1400525000</v>
      </c>
      <c r="CA44" s="62">
        <f t="shared" si="18"/>
        <v>0</v>
      </c>
      <c r="CB44" s="52"/>
      <c r="CC44" s="52"/>
      <c r="CD44" s="52"/>
      <c r="CE44" s="52"/>
      <c r="CF44" s="68"/>
      <c r="CG44" s="72">
        <v>263</v>
      </c>
      <c r="CH44" s="74" t="str">
        <f>+L44</f>
        <v>Estación de control de tráfico remota integrada al Sistema integrado de Control de Tráfico Marítimo, compuesto de un subsistema estación meterológica, subsistema directión finder, subsistema software de integración y una planta de generación de energía eléctrica para  Puerto Bolivar integrados a la ECTVM de Santa Marta CP04. [37]</v>
      </c>
      <c r="CI44" s="72"/>
      <c r="CJ44" s="72"/>
    </row>
    <row r="45" spans="2:88" ht="114" x14ac:dyDescent="0.2">
      <c r="B45" s="18" t="s">
        <v>115</v>
      </c>
      <c r="C45" s="19" t="s">
        <v>116</v>
      </c>
      <c r="D45" s="34" t="s">
        <v>117</v>
      </c>
      <c r="E45" s="21" t="s">
        <v>118</v>
      </c>
      <c r="F45" s="21" t="s">
        <v>119</v>
      </c>
      <c r="G45" s="104" t="s">
        <v>77</v>
      </c>
      <c r="H45" s="105" t="s">
        <v>78</v>
      </c>
      <c r="I45" s="32" t="s">
        <v>66</v>
      </c>
      <c r="J45" s="32" t="s">
        <v>114</v>
      </c>
      <c r="K45" s="33" t="s">
        <v>231</v>
      </c>
      <c r="L45" s="33" t="s">
        <v>253</v>
      </c>
      <c r="M45" s="30"/>
      <c r="N45" s="30"/>
      <c r="O45" s="31"/>
      <c r="P45" s="26">
        <f t="shared" si="8"/>
        <v>0</v>
      </c>
      <c r="Q45" s="86">
        <v>1</v>
      </c>
      <c r="R45" s="86" t="s">
        <v>99</v>
      </c>
      <c r="S45" s="87">
        <v>13000000</v>
      </c>
      <c r="T45" s="40"/>
      <c r="U45" s="80">
        <v>13000000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1">
        <f t="shared" si="9"/>
        <v>13000000</v>
      </c>
      <c r="BK45" s="52"/>
      <c r="BL45" s="52"/>
      <c r="BM45" s="52"/>
      <c r="BN45" s="52"/>
      <c r="BO45" s="52"/>
      <c r="BP45" s="52"/>
      <c r="BQ45" s="52"/>
      <c r="BR45" s="53"/>
      <c r="BS45" s="27">
        <f t="shared" si="10"/>
        <v>0</v>
      </c>
      <c r="BT45" s="55"/>
      <c r="BU45" s="52"/>
      <c r="BV45" s="52"/>
      <c r="BW45" s="52"/>
      <c r="BX45" s="61">
        <f t="shared" si="11"/>
        <v>13000000</v>
      </c>
      <c r="BY45" s="53"/>
      <c r="BZ45" s="61">
        <f t="shared" si="17"/>
        <v>13000000</v>
      </c>
      <c r="CA45" s="62">
        <f t="shared" si="18"/>
        <v>0</v>
      </c>
      <c r="CB45" s="52"/>
      <c r="CC45" s="52"/>
      <c r="CD45" s="52"/>
      <c r="CE45" s="52"/>
      <c r="CF45" s="52"/>
      <c r="CG45" s="72"/>
      <c r="CH45" s="74" t="s">
        <v>221</v>
      </c>
      <c r="CI45" s="72"/>
      <c r="CJ45" s="72"/>
    </row>
    <row r="46" spans="2:88" ht="114" x14ac:dyDescent="0.2">
      <c r="B46" s="18" t="s">
        <v>115</v>
      </c>
      <c r="C46" s="19" t="s">
        <v>116</v>
      </c>
      <c r="D46" s="34" t="s">
        <v>117</v>
      </c>
      <c r="E46" s="21" t="s">
        <v>118</v>
      </c>
      <c r="F46" s="21" t="s">
        <v>119</v>
      </c>
      <c r="G46" s="104" t="s">
        <v>74</v>
      </c>
      <c r="H46" s="105" t="s">
        <v>75</v>
      </c>
      <c r="I46" s="32" t="s">
        <v>66</v>
      </c>
      <c r="J46" s="32" t="s">
        <v>114</v>
      </c>
      <c r="K46" s="33" t="s">
        <v>232</v>
      </c>
      <c r="L46" s="33" t="s">
        <v>254</v>
      </c>
      <c r="M46" s="30"/>
      <c r="N46" s="30"/>
      <c r="O46" s="31"/>
      <c r="P46" s="26">
        <f t="shared" si="8"/>
        <v>0</v>
      </c>
      <c r="Q46" s="86">
        <v>1</v>
      </c>
      <c r="R46" s="86" t="s">
        <v>99</v>
      </c>
      <c r="S46" s="87">
        <v>10000000</v>
      </c>
      <c r="T46" s="40"/>
      <c r="U46" s="80">
        <v>10000000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1">
        <f t="shared" si="9"/>
        <v>10000000</v>
      </c>
      <c r="BK46" s="52"/>
      <c r="BL46" s="52"/>
      <c r="BM46" s="52"/>
      <c r="BN46" s="52"/>
      <c r="BO46" s="52"/>
      <c r="BP46" s="52"/>
      <c r="BQ46" s="52"/>
      <c r="BR46" s="53"/>
      <c r="BS46" s="27">
        <f t="shared" si="10"/>
        <v>0</v>
      </c>
      <c r="BT46" s="55"/>
      <c r="BU46" s="52"/>
      <c r="BV46" s="52"/>
      <c r="BW46" s="52"/>
      <c r="BX46" s="61">
        <f t="shared" si="11"/>
        <v>10000000</v>
      </c>
      <c r="BY46" s="53"/>
      <c r="BZ46" s="61">
        <f t="shared" si="17"/>
        <v>10000000</v>
      </c>
      <c r="CA46" s="62">
        <f t="shared" si="18"/>
        <v>0</v>
      </c>
      <c r="CB46" s="52"/>
      <c r="CC46" s="52"/>
      <c r="CD46" s="52"/>
      <c r="CE46" s="52"/>
      <c r="CF46" s="52"/>
      <c r="CG46" s="72">
        <v>76</v>
      </c>
      <c r="CH46" s="74" t="s">
        <v>220</v>
      </c>
      <c r="CI46" s="72"/>
      <c r="CJ46" s="72"/>
    </row>
    <row r="47" spans="2:88" ht="165" x14ac:dyDescent="0.2">
      <c r="B47" s="18" t="s">
        <v>115</v>
      </c>
      <c r="C47" s="19" t="s">
        <v>116</v>
      </c>
      <c r="D47" s="34" t="s">
        <v>117</v>
      </c>
      <c r="E47" s="21" t="s">
        <v>118</v>
      </c>
      <c r="F47" s="21" t="s">
        <v>119</v>
      </c>
      <c r="G47" s="106" t="s">
        <v>296</v>
      </c>
      <c r="H47" s="107" t="s">
        <v>297</v>
      </c>
      <c r="I47" s="32" t="s">
        <v>66</v>
      </c>
      <c r="J47" s="32" t="s">
        <v>114</v>
      </c>
      <c r="K47" s="33" t="s">
        <v>233</v>
      </c>
      <c r="L47" s="33" t="s">
        <v>255</v>
      </c>
      <c r="M47" s="30"/>
      <c r="N47" s="30"/>
      <c r="O47" s="31"/>
      <c r="P47" s="26">
        <f t="shared" si="8"/>
        <v>0</v>
      </c>
      <c r="Q47" s="86">
        <v>205</v>
      </c>
      <c r="R47" s="86" t="s">
        <v>107</v>
      </c>
      <c r="S47" s="87">
        <v>295000</v>
      </c>
      <c r="T47" s="40"/>
      <c r="U47" s="80">
        <v>60475000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1">
        <f t="shared" si="9"/>
        <v>60475000</v>
      </c>
      <c r="BK47" s="52"/>
      <c r="BL47" s="52"/>
      <c r="BM47" s="52"/>
      <c r="BN47" s="52"/>
      <c r="BO47" s="52" t="s">
        <v>163</v>
      </c>
      <c r="BP47" s="52">
        <v>205</v>
      </c>
      <c r="BQ47" s="52" t="s">
        <v>107</v>
      </c>
      <c r="BR47" s="53">
        <v>295000</v>
      </c>
      <c r="BS47" s="27">
        <f t="shared" si="10"/>
        <v>60475000</v>
      </c>
      <c r="BT47" s="55">
        <v>38620</v>
      </c>
      <c r="BU47" s="52"/>
      <c r="BV47" s="60">
        <v>43888</v>
      </c>
      <c r="BW47" s="52" t="s">
        <v>237</v>
      </c>
      <c r="BX47" s="61">
        <f t="shared" si="11"/>
        <v>0</v>
      </c>
      <c r="BY47" s="53">
        <v>60475000</v>
      </c>
      <c r="BZ47" s="61">
        <f t="shared" si="17"/>
        <v>0</v>
      </c>
      <c r="CA47" s="62">
        <f t="shared" si="18"/>
        <v>0</v>
      </c>
      <c r="CB47" s="52" t="s">
        <v>146</v>
      </c>
      <c r="CC47" s="52"/>
      <c r="CD47" s="52" t="s">
        <v>261</v>
      </c>
      <c r="CE47" s="52"/>
      <c r="CF47" s="52" t="s">
        <v>262</v>
      </c>
      <c r="CG47" s="72">
        <v>264</v>
      </c>
      <c r="CH47" s="74" t="str">
        <f>+L47</f>
        <v>Prestación de servicios profesionales de un oceanógrafo físico magister en asuntos marítimos para apoyar el Programa de Seguridad Integral Marítima y Portuaria en las actividades de asesor técnico en la elaboración de la proyección del SICTVM y el plan SAR Nacional. [40]</v>
      </c>
      <c r="CI47" s="72"/>
      <c r="CJ47" s="72"/>
    </row>
    <row r="48" spans="2:88" ht="75" x14ac:dyDescent="0.2">
      <c r="B48" s="18" t="s">
        <v>59</v>
      </c>
      <c r="C48" s="19" t="s">
        <v>60</v>
      </c>
      <c r="D48" s="34" t="s">
        <v>88</v>
      </c>
      <c r="E48" s="21" t="s">
        <v>89</v>
      </c>
      <c r="F48" s="21" t="s">
        <v>90</v>
      </c>
      <c r="G48" s="104"/>
      <c r="H48" s="105"/>
      <c r="I48" s="32" t="s">
        <v>66</v>
      </c>
      <c r="J48" s="32" t="s">
        <v>248</v>
      </c>
      <c r="K48" s="33" t="s">
        <v>249</v>
      </c>
      <c r="L48" s="33" t="s">
        <v>256</v>
      </c>
      <c r="M48" s="30"/>
      <c r="N48" s="30"/>
      <c r="O48" s="31"/>
      <c r="P48" s="26"/>
      <c r="Q48" s="86">
        <v>0</v>
      </c>
      <c r="R48" s="86">
        <v>0</v>
      </c>
      <c r="S48" s="87">
        <v>0</v>
      </c>
      <c r="T48" s="40"/>
      <c r="U48" s="80"/>
      <c r="V48" s="40"/>
      <c r="W48" s="40"/>
      <c r="X48" s="40"/>
      <c r="Y48" s="80">
        <v>1863370966</v>
      </c>
      <c r="Z48" s="80">
        <v>963370966</v>
      </c>
      <c r="AA48" s="40"/>
      <c r="AB48" s="80">
        <v>900000000</v>
      </c>
      <c r="AC48" s="40"/>
      <c r="AD48" s="87"/>
      <c r="AE48" s="87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1">
        <f t="shared" si="9"/>
        <v>0</v>
      </c>
      <c r="BK48" s="52"/>
      <c r="BL48" s="52"/>
      <c r="BM48" s="52"/>
      <c r="BN48" s="52"/>
      <c r="BO48" s="52"/>
      <c r="BP48" s="52"/>
      <c r="BQ48" s="52"/>
      <c r="BR48" s="53"/>
      <c r="BS48" s="27">
        <f t="shared" si="10"/>
        <v>0</v>
      </c>
      <c r="BT48" s="55"/>
      <c r="BU48" s="52"/>
      <c r="BV48" s="52"/>
      <c r="BW48" s="52"/>
      <c r="BX48" s="61">
        <f t="shared" si="11"/>
        <v>0</v>
      </c>
      <c r="BY48" s="53"/>
      <c r="BZ48" s="61">
        <f t="shared" si="17"/>
        <v>0</v>
      </c>
      <c r="CA48" s="62">
        <f t="shared" si="18"/>
        <v>0</v>
      </c>
      <c r="CB48" s="82" t="s">
        <v>298</v>
      </c>
      <c r="CC48" s="52"/>
      <c r="CD48" s="52"/>
      <c r="CE48" s="52"/>
      <c r="CF48" s="52"/>
      <c r="CG48" s="72">
        <v>268</v>
      </c>
      <c r="CH48" s="74" t="str">
        <f>+L48</f>
        <v>Mantenimiento y adecuación infraestructura ubicada en San Andres.[41]</v>
      </c>
      <c r="CI48" s="72"/>
      <c r="CJ48" s="72"/>
    </row>
    <row r="49" spans="1:88" ht="75" x14ac:dyDescent="0.2">
      <c r="B49" s="18" t="s">
        <v>59</v>
      </c>
      <c r="C49" s="19" t="s">
        <v>60</v>
      </c>
      <c r="D49" s="34" t="s">
        <v>88</v>
      </c>
      <c r="E49" s="21" t="s">
        <v>89</v>
      </c>
      <c r="F49" s="21" t="s">
        <v>90</v>
      </c>
      <c r="G49" s="104" t="s">
        <v>70</v>
      </c>
      <c r="H49" s="105" t="s">
        <v>71</v>
      </c>
      <c r="I49" s="32" t="s">
        <v>66</v>
      </c>
      <c r="J49" s="32" t="s">
        <v>248</v>
      </c>
      <c r="K49" s="33" t="s">
        <v>250</v>
      </c>
      <c r="L49" s="33" t="s">
        <v>257</v>
      </c>
      <c r="M49" s="30"/>
      <c r="N49" s="30"/>
      <c r="O49" s="31"/>
      <c r="P49" s="26"/>
      <c r="Q49" s="86">
        <v>0</v>
      </c>
      <c r="R49" s="86">
        <v>0</v>
      </c>
      <c r="S49" s="87">
        <v>0</v>
      </c>
      <c r="T49" s="40"/>
      <c r="U49" s="80"/>
      <c r="V49" s="40"/>
      <c r="W49" s="40"/>
      <c r="X49" s="40"/>
      <c r="Y49" s="80">
        <v>99451043</v>
      </c>
      <c r="Z49" s="80">
        <v>54451043</v>
      </c>
      <c r="AA49" s="40"/>
      <c r="AB49" s="80">
        <v>45000000</v>
      </c>
      <c r="AC49" s="40"/>
      <c r="AD49" s="87"/>
      <c r="AE49" s="87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1">
        <f t="shared" si="9"/>
        <v>0</v>
      </c>
      <c r="BK49" s="52"/>
      <c r="BL49" s="52"/>
      <c r="BM49" s="52"/>
      <c r="BN49" s="52"/>
      <c r="BO49" s="52"/>
      <c r="BP49" s="52"/>
      <c r="BQ49" s="52"/>
      <c r="BR49" s="53"/>
      <c r="BS49" s="27">
        <f t="shared" si="10"/>
        <v>0</v>
      </c>
      <c r="BT49" s="55"/>
      <c r="BU49" s="52"/>
      <c r="BV49" s="52"/>
      <c r="BW49" s="52"/>
      <c r="BX49" s="61">
        <f t="shared" si="11"/>
        <v>0</v>
      </c>
      <c r="BY49" s="53"/>
      <c r="BZ49" s="61">
        <f t="shared" si="17"/>
        <v>0</v>
      </c>
      <c r="CA49" s="62">
        <f t="shared" si="18"/>
        <v>0</v>
      </c>
      <c r="CB49" s="82" t="s">
        <v>298</v>
      </c>
      <c r="CC49" s="52"/>
      <c r="CD49" s="52"/>
      <c r="CE49" s="52"/>
      <c r="CF49" s="52"/>
      <c r="CG49" s="72">
        <v>269</v>
      </c>
      <c r="CH49" s="74" t="str">
        <f>+L49</f>
        <v>Interventoría del Mantenimiento y adecuación infraestructura ubicada en San Andres. [42]</v>
      </c>
      <c r="CI49" s="72"/>
      <c r="CJ49" s="72"/>
    </row>
    <row r="50" spans="1:88" ht="165" x14ac:dyDescent="0.2">
      <c r="B50" s="18" t="s">
        <v>59</v>
      </c>
      <c r="C50" s="19" t="s">
        <v>60</v>
      </c>
      <c r="D50" s="34" t="s">
        <v>88</v>
      </c>
      <c r="E50" s="21" t="s">
        <v>89</v>
      </c>
      <c r="F50" s="21" t="s">
        <v>90</v>
      </c>
      <c r="G50" s="104" t="s">
        <v>70</v>
      </c>
      <c r="H50" s="105" t="s">
        <v>71</v>
      </c>
      <c r="I50" s="32" t="s">
        <v>66</v>
      </c>
      <c r="J50" s="32" t="s">
        <v>144</v>
      </c>
      <c r="K50" s="33" t="s">
        <v>106</v>
      </c>
      <c r="L50" s="33" t="s">
        <v>288</v>
      </c>
      <c r="M50" s="30"/>
      <c r="N50" s="30"/>
      <c r="O50" s="31"/>
      <c r="P50" s="26"/>
      <c r="Q50" s="86">
        <v>180</v>
      </c>
      <c r="R50" s="86" t="s">
        <v>107</v>
      </c>
      <c r="S50" s="87">
        <v>196000</v>
      </c>
      <c r="T50" s="40"/>
      <c r="U50" s="80"/>
      <c r="V50" s="40"/>
      <c r="W50" s="40"/>
      <c r="X50" s="40"/>
      <c r="Y50" s="80">
        <v>56935000</v>
      </c>
      <c r="Z50" s="40"/>
      <c r="AA50" s="40"/>
      <c r="AB50" s="40"/>
      <c r="AC50" s="40"/>
      <c r="AD50" s="87">
        <v>21655000</v>
      </c>
      <c r="AE50" s="87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1">
        <f t="shared" si="9"/>
        <v>35280000</v>
      </c>
      <c r="BK50" s="52"/>
      <c r="BL50" s="52"/>
      <c r="BM50" s="52"/>
      <c r="BN50" s="52"/>
      <c r="BO50" s="52"/>
      <c r="BP50" s="52">
        <v>180</v>
      </c>
      <c r="BQ50" s="52" t="s">
        <v>107</v>
      </c>
      <c r="BR50" s="53">
        <v>196000</v>
      </c>
      <c r="BS50" s="27">
        <f t="shared" si="10"/>
        <v>35280000</v>
      </c>
      <c r="BT50" s="55">
        <v>48120</v>
      </c>
      <c r="BU50" s="52"/>
      <c r="BV50" s="60">
        <v>43923</v>
      </c>
      <c r="BW50" s="52" t="s">
        <v>237</v>
      </c>
      <c r="BX50" s="61">
        <f t="shared" si="11"/>
        <v>0</v>
      </c>
      <c r="BY50" s="53">
        <f>56935000-21655000</f>
        <v>35280000</v>
      </c>
      <c r="BZ50" s="61">
        <f t="shared" si="17"/>
        <v>0</v>
      </c>
      <c r="CA50" s="62">
        <f t="shared" si="18"/>
        <v>0</v>
      </c>
      <c r="CB50" s="52" t="s">
        <v>146</v>
      </c>
      <c r="CC50" s="52"/>
      <c r="CD50" s="52" t="s">
        <v>291</v>
      </c>
      <c r="CE50" s="60">
        <v>44195</v>
      </c>
      <c r="CF50" s="52" t="s">
        <v>290</v>
      </c>
      <c r="CG50" s="72">
        <v>270</v>
      </c>
      <c r="CH50" s="74" t="str">
        <f>+L50</f>
        <v>Ingeniero Industrial, administrador de empresas, economista o afines especializado con certificación PMP que apoye la gestión del proyecto durante el desarrollo del mismo (Inicio, Planificación, ejecución, seguimiento y control, cierre) [43]</v>
      </c>
      <c r="CI50" s="72"/>
      <c r="CJ50" s="72"/>
    </row>
    <row r="51" spans="1:88" ht="89.25" customHeight="1" x14ac:dyDescent="0.2">
      <c r="B51" s="18" t="s">
        <v>59</v>
      </c>
      <c r="C51" s="19" t="s">
        <v>60</v>
      </c>
      <c r="D51" s="34" t="s">
        <v>88</v>
      </c>
      <c r="E51" s="21" t="s">
        <v>89</v>
      </c>
      <c r="F51" s="21" t="s">
        <v>90</v>
      </c>
      <c r="G51" s="104" t="s">
        <v>70</v>
      </c>
      <c r="H51" s="105" t="s">
        <v>71</v>
      </c>
      <c r="I51" s="32" t="s">
        <v>66</v>
      </c>
      <c r="J51" s="32" t="s">
        <v>93</v>
      </c>
      <c r="K51" s="33" t="s">
        <v>259</v>
      </c>
      <c r="L51" s="33" t="s">
        <v>280</v>
      </c>
      <c r="M51" s="30"/>
      <c r="N51" s="30"/>
      <c r="O51" s="31"/>
      <c r="P51" s="26"/>
      <c r="Q51" s="86">
        <v>1</v>
      </c>
      <c r="R51" s="86" t="s">
        <v>69</v>
      </c>
      <c r="S51" s="87">
        <v>327814038</v>
      </c>
      <c r="T51" s="40"/>
      <c r="U51" s="80"/>
      <c r="V51" s="40"/>
      <c r="W51" s="40"/>
      <c r="X51" s="40"/>
      <c r="Y51" s="40"/>
      <c r="Z51" s="40"/>
      <c r="AA51" s="80">
        <v>140000000</v>
      </c>
      <c r="AB51" s="40"/>
      <c r="AC51" s="40"/>
      <c r="AD51" s="40"/>
      <c r="AE51" s="40"/>
      <c r="AF51" s="40"/>
      <c r="AG51" s="87">
        <v>187814038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1">
        <f t="shared" si="9"/>
        <v>327814038</v>
      </c>
      <c r="BK51" s="52"/>
      <c r="BL51" s="52"/>
      <c r="BM51" s="52"/>
      <c r="BN51" s="52"/>
      <c r="BO51" s="52"/>
      <c r="BP51" s="52"/>
      <c r="BQ51" s="52"/>
      <c r="BR51" s="53"/>
      <c r="BS51" s="27">
        <f t="shared" si="10"/>
        <v>0</v>
      </c>
      <c r="BT51" s="55">
        <v>48420</v>
      </c>
      <c r="BU51" s="52"/>
      <c r="BV51" s="52"/>
      <c r="BW51" s="52"/>
      <c r="BX51" s="61">
        <f t="shared" si="11"/>
        <v>327814038</v>
      </c>
      <c r="BY51" s="53">
        <f>140000000+187814038</f>
        <v>327814038</v>
      </c>
      <c r="BZ51" s="61">
        <f t="shared" si="17"/>
        <v>0</v>
      </c>
      <c r="CA51" s="62">
        <f t="shared" si="18"/>
        <v>327814038</v>
      </c>
      <c r="CB51" s="52" t="s">
        <v>183</v>
      </c>
      <c r="CC51" s="52"/>
      <c r="CD51" s="52"/>
      <c r="CE51" s="52"/>
      <c r="CF51" s="52"/>
      <c r="CG51" s="72">
        <v>271</v>
      </c>
      <c r="CH51" s="74" t="str">
        <f>+L51</f>
        <v>Interventoria Construcción protección costera a la ECTM de Cartagena. [44]</v>
      </c>
      <c r="CI51" s="72"/>
      <c r="CJ51" s="72"/>
    </row>
    <row r="52" spans="1:88" s="47" customFormat="1" ht="89.25" customHeight="1" x14ac:dyDescent="0.2">
      <c r="B52" s="18" t="s">
        <v>59</v>
      </c>
      <c r="C52" s="19" t="s">
        <v>60</v>
      </c>
      <c r="D52" s="34" t="s">
        <v>88</v>
      </c>
      <c r="E52" s="21" t="s">
        <v>273</v>
      </c>
      <c r="F52" s="21" t="s">
        <v>275</v>
      </c>
      <c r="G52" s="104"/>
      <c r="H52" s="105"/>
      <c r="I52" s="32" t="s">
        <v>66</v>
      </c>
      <c r="J52" s="32" t="s">
        <v>248</v>
      </c>
      <c r="K52" s="33" t="s">
        <v>276</v>
      </c>
      <c r="L52" s="33" t="s">
        <v>281</v>
      </c>
      <c r="M52" s="30"/>
      <c r="N52" s="30"/>
      <c r="O52" s="31"/>
      <c r="P52" s="26"/>
      <c r="Q52" s="86">
        <v>1</v>
      </c>
      <c r="R52" s="86" t="s">
        <v>69</v>
      </c>
      <c r="S52" s="87">
        <v>8080970</v>
      </c>
      <c r="T52" s="40"/>
      <c r="U52" s="80"/>
      <c r="V52" s="40"/>
      <c r="W52" s="40"/>
      <c r="X52" s="40"/>
      <c r="Y52" s="40"/>
      <c r="Z52" s="40"/>
      <c r="AA52" s="80"/>
      <c r="AB52" s="40"/>
      <c r="AC52" s="96">
        <v>8080970</v>
      </c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1">
        <f t="shared" si="9"/>
        <v>8080970</v>
      </c>
      <c r="BK52" s="52"/>
      <c r="BL52" s="52"/>
      <c r="BM52" s="52"/>
      <c r="BN52" s="52"/>
      <c r="BO52" s="52"/>
      <c r="BP52" s="52">
        <v>1</v>
      </c>
      <c r="BQ52" s="52" t="s">
        <v>69</v>
      </c>
      <c r="BR52" s="53">
        <v>8080970</v>
      </c>
      <c r="BS52" s="99">
        <f t="shared" si="10"/>
        <v>8080970</v>
      </c>
      <c r="BT52" s="55">
        <v>49320</v>
      </c>
      <c r="BU52" s="52"/>
      <c r="BV52" s="60">
        <v>43924</v>
      </c>
      <c r="BW52" s="52" t="s">
        <v>238</v>
      </c>
      <c r="BX52" s="100">
        <f t="shared" si="11"/>
        <v>0</v>
      </c>
      <c r="BY52" s="53">
        <v>8080970</v>
      </c>
      <c r="BZ52" s="100">
        <f t="shared" ref="BZ52:BZ55" si="19">+BJ52-BY52</f>
        <v>0</v>
      </c>
      <c r="CA52" s="101">
        <f t="shared" ref="CA52:CA55" si="20">+BY52-BS52</f>
        <v>0</v>
      </c>
      <c r="CB52" s="52" t="s">
        <v>146</v>
      </c>
      <c r="CC52" s="52"/>
      <c r="CD52" s="52" t="s">
        <v>292</v>
      </c>
      <c r="CE52" s="52"/>
      <c r="CF52" s="52" t="s">
        <v>293</v>
      </c>
      <c r="CG52" s="72"/>
      <c r="CH52" s="74" t="s">
        <v>221</v>
      </c>
      <c r="CI52" s="72"/>
      <c r="CJ52" s="72"/>
    </row>
    <row r="53" spans="1:88" ht="89.25" customHeight="1" x14ac:dyDescent="0.2">
      <c r="B53" s="18" t="s">
        <v>59</v>
      </c>
      <c r="C53" s="19" t="s">
        <v>60</v>
      </c>
      <c r="D53" s="34" t="s">
        <v>88</v>
      </c>
      <c r="E53" s="21" t="s">
        <v>273</v>
      </c>
      <c r="F53" s="21" t="s">
        <v>275</v>
      </c>
      <c r="G53" s="104" t="s">
        <v>282</v>
      </c>
      <c r="H53" s="105" t="s">
        <v>283</v>
      </c>
      <c r="I53" s="32" t="s">
        <v>66</v>
      </c>
      <c r="J53" s="32" t="s">
        <v>248</v>
      </c>
      <c r="K53" s="33" t="s">
        <v>277</v>
      </c>
      <c r="L53" s="33" t="s">
        <v>278</v>
      </c>
      <c r="M53" s="30"/>
      <c r="N53" s="30"/>
      <c r="O53" s="31"/>
      <c r="P53" s="26"/>
      <c r="Q53" s="93">
        <v>1</v>
      </c>
      <c r="R53" s="86" t="s">
        <v>69</v>
      </c>
      <c r="S53" s="94">
        <v>900000000</v>
      </c>
      <c r="T53" s="95"/>
      <c r="U53" s="96"/>
      <c r="V53" s="95"/>
      <c r="W53" s="95"/>
      <c r="X53" s="95"/>
      <c r="Y53" s="95"/>
      <c r="Z53" s="95"/>
      <c r="AA53" s="96"/>
      <c r="AB53" s="95"/>
      <c r="AC53" s="96">
        <v>900000000</v>
      </c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41">
        <f t="shared" si="9"/>
        <v>900000000</v>
      </c>
      <c r="BK53" s="52"/>
      <c r="BL53" s="52"/>
      <c r="BM53" s="52"/>
      <c r="BN53" s="52"/>
      <c r="BO53" s="52"/>
      <c r="BP53" s="52"/>
      <c r="BQ53" s="52"/>
      <c r="BR53" s="53"/>
      <c r="BS53" s="27">
        <f t="shared" si="10"/>
        <v>0</v>
      </c>
      <c r="BT53" s="55">
        <v>48420</v>
      </c>
      <c r="BU53" s="52"/>
      <c r="BV53" s="52"/>
      <c r="BW53" s="52"/>
      <c r="BX53" s="61">
        <f t="shared" si="11"/>
        <v>900000000</v>
      </c>
      <c r="BY53" s="53">
        <v>900000000</v>
      </c>
      <c r="BZ53" s="61">
        <f t="shared" si="19"/>
        <v>0</v>
      </c>
      <c r="CA53" s="62">
        <f t="shared" si="20"/>
        <v>900000000</v>
      </c>
      <c r="CB53" s="52" t="s">
        <v>183</v>
      </c>
      <c r="CC53" s="52"/>
      <c r="CD53" s="52"/>
      <c r="CE53" s="52"/>
      <c r="CF53" s="52"/>
      <c r="CG53" s="72">
        <v>272</v>
      </c>
      <c r="CH53" s="74" t="str">
        <f>+L53</f>
        <v>Construcción y adecuación alojamientos ubicados en San Andres Isla.[46]</v>
      </c>
      <c r="CI53" s="72"/>
      <c r="CJ53" s="72"/>
    </row>
    <row r="54" spans="1:88" ht="89.25" customHeight="1" x14ac:dyDescent="0.2">
      <c r="B54" s="18" t="s">
        <v>59</v>
      </c>
      <c r="C54" s="19" t="s">
        <v>60</v>
      </c>
      <c r="D54" s="34" t="s">
        <v>88</v>
      </c>
      <c r="E54" s="21" t="s">
        <v>273</v>
      </c>
      <c r="F54" s="21" t="s">
        <v>275</v>
      </c>
      <c r="G54" s="104" t="s">
        <v>70</v>
      </c>
      <c r="H54" s="105" t="s">
        <v>71</v>
      </c>
      <c r="I54" s="32" t="s">
        <v>66</v>
      </c>
      <c r="J54" s="32" t="s">
        <v>248</v>
      </c>
      <c r="K54" s="33" t="s">
        <v>274</v>
      </c>
      <c r="L54" s="33" t="s">
        <v>279</v>
      </c>
      <c r="M54" s="30"/>
      <c r="N54" s="30"/>
      <c r="O54" s="31"/>
      <c r="P54" s="26"/>
      <c r="Q54" s="93">
        <v>1</v>
      </c>
      <c r="R54" s="86" t="s">
        <v>69</v>
      </c>
      <c r="S54" s="94">
        <v>45000000</v>
      </c>
      <c r="T54" s="95"/>
      <c r="U54" s="96"/>
      <c r="V54" s="95"/>
      <c r="W54" s="95"/>
      <c r="X54" s="95"/>
      <c r="Y54" s="95"/>
      <c r="Z54" s="95"/>
      <c r="AA54" s="96"/>
      <c r="AB54" s="95"/>
      <c r="AC54" s="96">
        <v>45000000</v>
      </c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41">
        <f t="shared" si="9"/>
        <v>45000000</v>
      </c>
      <c r="BK54" s="52"/>
      <c r="BL54" s="52"/>
      <c r="BM54" s="52"/>
      <c r="BN54" s="52"/>
      <c r="BO54" s="52"/>
      <c r="BP54" s="52"/>
      <c r="BQ54" s="52"/>
      <c r="BR54" s="53"/>
      <c r="BS54" s="27">
        <f t="shared" si="10"/>
        <v>0</v>
      </c>
      <c r="BT54" s="55">
        <v>48420</v>
      </c>
      <c r="BU54" s="52"/>
      <c r="BV54" s="52"/>
      <c r="BW54" s="52"/>
      <c r="BX54" s="61">
        <f t="shared" si="11"/>
        <v>45000000</v>
      </c>
      <c r="BY54" s="53">
        <v>45000000</v>
      </c>
      <c r="BZ54" s="61">
        <f t="shared" si="19"/>
        <v>0</v>
      </c>
      <c r="CA54" s="62">
        <f t="shared" si="20"/>
        <v>45000000</v>
      </c>
      <c r="CB54" s="52" t="s">
        <v>183</v>
      </c>
      <c r="CC54" s="52"/>
      <c r="CD54" s="52"/>
      <c r="CE54" s="52"/>
      <c r="CF54" s="52"/>
      <c r="CG54" s="72">
        <v>273</v>
      </c>
      <c r="CH54" s="74" t="str">
        <f>+L54</f>
        <v>Interventoría del Mantenimiento y adecuación infraestructura ubicada en San Andres. [47]</v>
      </c>
      <c r="CI54" s="72"/>
      <c r="CJ54" s="72"/>
    </row>
    <row r="55" spans="1:88" ht="89.25" customHeight="1" x14ac:dyDescent="0.2">
      <c r="B55" s="18" t="s">
        <v>115</v>
      </c>
      <c r="C55" s="19" t="s">
        <v>135</v>
      </c>
      <c r="D55" s="34" t="s">
        <v>303</v>
      </c>
      <c r="E55" s="21" t="s">
        <v>137</v>
      </c>
      <c r="F55" s="21" t="s">
        <v>138</v>
      </c>
      <c r="G55" s="104" t="s">
        <v>139</v>
      </c>
      <c r="H55" s="105" t="s">
        <v>140</v>
      </c>
      <c r="I55" s="22" t="s">
        <v>66</v>
      </c>
      <c r="J55" s="32" t="s">
        <v>144</v>
      </c>
      <c r="K55" s="44" t="s">
        <v>159</v>
      </c>
      <c r="L55" s="44" t="s">
        <v>304</v>
      </c>
      <c r="M55" s="30"/>
      <c r="N55" s="30"/>
      <c r="O55" s="31"/>
      <c r="P55" s="26"/>
      <c r="Q55" s="93">
        <v>1</v>
      </c>
      <c r="R55" s="86" t="s">
        <v>69</v>
      </c>
      <c r="S55" s="87">
        <v>142688648</v>
      </c>
      <c r="T55" s="40"/>
      <c r="U55" s="80"/>
      <c r="V55" s="40"/>
      <c r="W55" s="40"/>
      <c r="X55" s="40"/>
      <c r="Y55" s="40"/>
      <c r="Z55" s="40"/>
      <c r="AA55" s="80"/>
      <c r="AB55" s="40"/>
      <c r="AC55" s="80"/>
      <c r="AD55" s="40"/>
      <c r="AE55" s="40"/>
      <c r="AF55" s="40"/>
      <c r="AG55" s="40"/>
      <c r="AH55" s="40"/>
      <c r="AI55" s="40"/>
      <c r="AJ55" s="40"/>
      <c r="AK55" s="91">
        <v>142688648</v>
      </c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1">
        <f t="shared" si="9"/>
        <v>142688648</v>
      </c>
      <c r="BK55" s="52"/>
      <c r="BL55" s="52"/>
      <c r="BM55" s="52"/>
      <c r="BN55" s="52"/>
      <c r="BO55" s="52"/>
      <c r="BP55" s="52"/>
      <c r="BQ55" s="52"/>
      <c r="BR55" s="53"/>
      <c r="BS55" s="27">
        <f t="shared" si="10"/>
        <v>0</v>
      </c>
      <c r="BT55" s="55"/>
      <c r="BU55" s="52"/>
      <c r="BV55" s="52"/>
      <c r="BW55" s="52"/>
      <c r="BX55" s="61">
        <f t="shared" si="11"/>
        <v>142688648</v>
      </c>
      <c r="BY55" s="53"/>
      <c r="BZ55" s="61">
        <f t="shared" si="19"/>
        <v>142688648</v>
      </c>
      <c r="CA55" s="62">
        <f t="shared" si="20"/>
        <v>0</v>
      </c>
      <c r="CB55" s="52"/>
      <c r="CC55" s="52"/>
      <c r="CD55" s="52"/>
      <c r="CE55" s="52"/>
      <c r="CF55" s="52"/>
      <c r="CG55" s="72"/>
      <c r="CH55" s="74"/>
      <c r="CI55" s="72"/>
      <c r="CJ55" s="72"/>
    </row>
    <row r="56" spans="1:88" ht="89.25" customHeight="1" x14ac:dyDescent="0.2">
      <c r="B56" s="18" t="s">
        <v>59</v>
      </c>
      <c r="C56" s="19" t="s">
        <v>60</v>
      </c>
      <c r="D56" s="34" t="s">
        <v>105</v>
      </c>
      <c r="E56" s="21" t="s">
        <v>89</v>
      </c>
      <c r="F56" s="21" t="s">
        <v>90</v>
      </c>
      <c r="G56" s="104" t="s">
        <v>70</v>
      </c>
      <c r="H56" s="105" t="s">
        <v>71</v>
      </c>
      <c r="I56" s="22" t="s">
        <v>66</v>
      </c>
      <c r="J56" s="32" t="s">
        <v>85</v>
      </c>
      <c r="K56" s="44" t="s">
        <v>306</v>
      </c>
      <c r="L56" s="44" t="s">
        <v>307</v>
      </c>
      <c r="M56" s="30"/>
      <c r="N56" s="30"/>
      <c r="O56" s="31"/>
      <c r="P56" s="122"/>
      <c r="Q56" s="93">
        <v>1</v>
      </c>
      <c r="R56" s="86" t="s">
        <v>69</v>
      </c>
      <c r="S56" s="94">
        <v>7968239</v>
      </c>
      <c r="T56" s="95"/>
      <c r="U56" s="96"/>
      <c r="V56" s="95"/>
      <c r="W56" s="95"/>
      <c r="X56" s="95"/>
      <c r="Y56" s="95"/>
      <c r="Z56" s="95"/>
      <c r="AA56" s="96"/>
      <c r="AB56" s="95"/>
      <c r="AC56" s="96"/>
      <c r="AD56" s="95"/>
      <c r="AE56" s="95"/>
      <c r="AF56" s="95"/>
      <c r="AG56" s="95"/>
      <c r="AH56" s="95"/>
      <c r="AI56" s="95"/>
      <c r="AJ56" s="95"/>
      <c r="AK56" s="123"/>
      <c r="AL56" s="95"/>
      <c r="AM56" s="96">
        <v>7968239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41">
        <f t="shared" si="9"/>
        <v>7968239</v>
      </c>
      <c r="BK56" s="52"/>
      <c r="BL56" s="52"/>
      <c r="BM56" s="52"/>
      <c r="BN56" s="52"/>
      <c r="BO56" s="52"/>
      <c r="BP56" s="52"/>
      <c r="BQ56" s="52"/>
      <c r="BR56" s="53"/>
      <c r="BS56" s="27">
        <f t="shared" si="10"/>
        <v>0</v>
      </c>
      <c r="BT56" s="55"/>
      <c r="BU56" s="52"/>
      <c r="BV56" s="52"/>
      <c r="BW56" s="52"/>
      <c r="BX56" s="61">
        <f t="shared" si="11"/>
        <v>7968239</v>
      </c>
      <c r="BY56" s="53"/>
      <c r="BZ56" s="61">
        <f t="shared" ref="BZ56" si="21">+BJ56-BY56</f>
        <v>7968239</v>
      </c>
      <c r="CA56" s="62">
        <f t="shared" ref="CA56" si="22">+BY56-BS56</f>
        <v>0</v>
      </c>
      <c r="CB56" s="52"/>
      <c r="CC56" s="52"/>
      <c r="CD56" s="52"/>
      <c r="CE56" s="52"/>
      <c r="CF56" s="52"/>
      <c r="CG56" s="72"/>
      <c r="CH56" s="74"/>
      <c r="CI56" s="72"/>
      <c r="CJ56" s="72"/>
    </row>
    <row r="57" spans="1:88" customFormat="1" ht="19.5" customHeight="1" x14ac:dyDescent="0.25">
      <c r="A57" s="37"/>
      <c r="B57" s="42"/>
      <c r="C57" s="42"/>
      <c r="D57" s="42"/>
      <c r="E57" s="42"/>
      <c r="F57" s="42"/>
      <c r="G57" s="46"/>
      <c r="H57" s="46"/>
      <c r="I57" s="48"/>
      <c r="J57" s="48"/>
      <c r="K57" s="47"/>
      <c r="L57" s="47"/>
      <c r="M57" s="47"/>
      <c r="N57" s="47"/>
      <c r="O57" s="42"/>
      <c r="P57" s="66">
        <f>SUM(P8:P51)</f>
        <v>73447024022</v>
      </c>
      <c r="Q57" s="66"/>
      <c r="R57" s="66"/>
      <c r="S57" s="66"/>
      <c r="T57" s="66">
        <f>SUM(T8:T47)</f>
        <v>1669000000</v>
      </c>
      <c r="U57" s="66">
        <f>SUM(U8:U47)</f>
        <v>1669000000</v>
      </c>
      <c r="V57" s="66">
        <f>SUM(V8:V47)</f>
        <v>174000000</v>
      </c>
      <c r="W57" s="66">
        <f>SUM(W8:W47)</f>
        <v>0</v>
      </c>
      <c r="X57" s="66">
        <f>SUM(X8:X51)</f>
        <v>80041785</v>
      </c>
      <c r="Y57" s="66">
        <f>SUM(Y8:Y51)</f>
        <v>2320000000</v>
      </c>
      <c r="Z57" s="66">
        <f>SUM(Z8:Z54)</f>
        <v>2105210709</v>
      </c>
      <c r="AA57" s="66">
        <f>SUM(AA8:AA54)</f>
        <v>2105210709</v>
      </c>
      <c r="AB57" s="66">
        <f>SUM(AB8:AB54)</f>
        <v>945000000</v>
      </c>
      <c r="AC57" s="66">
        <f>SUM(AC8:AC54)</f>
        <v>1114150000</v>
      </c>
      <c r="AD57" s="66">
        <f>SUM(AD8:AD47)</f>
        <v>0</v>
      </c>
      <c r="AE57" s="66">
        <f>SUM(AE8:AE47)</f>
        <v>21655000</v>
      </c>
      <c r="AF57" s="66">
        <f>SUM(AF8:AF47)</f>
        <v>1367814038</v>
      </c>
      <c r="AG57" s="66">
        <f>SUM(AG8:AG54)</f>
        <v>1367814038</v>
      </c>
      <c r="AH57" s="66">
        <f>SUM(AH8:AH47)</f>
        <v>0</v>
      </c>
      <c r="AI57" s="66">
        <f>SUM(AI8:AI47)</f>
        <v>0</v>
      </c>
      <c r="AJ57" s="66">
        <f>SUM(AJ8:AJ47)</f>
        <v>0</v>
      </c>
      <c r="AK57" s="66">
        <f>SUM(AK8:AK55)</f>
        <v>287958308</v>
      </c>
      <c r="AL57" s="66">
        <f>SUM(AL8:AL47)</f>
        <v>7968239</v>
      </c>
      <c r="AM57" s="66">
        <f>SUM(AM8:AM56)</f>
        <v>7968239</v>
      </c>
      <c r="AN57" s="66">
        <f>SUM(AN8:AN47)</f>
        <v>0</v>
      </c>
      <c r="AO57" s="66">
        <f>SUM(AO8:AO47)</f>
        <v>0</v>
      </c>
      <c r="AP57" s="66">
        <f>SUM(AP8:AP47)</f>
        <v>0</v>
      </c>
      <c r="AQ57" s="66">
        <f>SUM(AQ8:AQ47)</f>
        <v>0</v>
      </c>
      <c r="AR57" s="66">
        <f>SUM(AR8:AR47)</f>
        <v>0</v>
      </c>
      <c r="AS57" s="66">
        <f>SUM(AS8:AS47)</f>
        <v>0</v>
      </c>
      <c r="AT57" s="66">
        <f>SUM(AT8:AT47)</f>
        <v>0</v>
      </c>
      <c r="AU57" s="66">
        <f>SUM(AU8:AU47)</f>
        <v>0</v>
      </c>
      <c r="AV57" s="66">
        <f>SUM(AV8:AV47)</f>
        <v>0</v>
      </c>
      <c r="AW57" s="66">
        <f>SUM(AW8:AW47)</f>
        <v>0</v>
      </c>
      <c r="AX57" s="66">
        <f>SUM(AX8:AX47)</f>
        <v>0</v>
      </c>
      <c r="AY57" s="66">
        <f>SUM(AY8:AY47)</f>
        <v>0</v>
      </c>
      <c r="AZ57" s="66">
        <f>SUM(AZ8:AZ47)</f>
        <v>0</v>
      </c>
      <c r="BA57" s="66">
        <f>SUM(BA8:BA47)</f>
        <v>0</v>
      </c>
      <c r="BB57" s="66">
        <f>SUM(BB8:BB47)</f>
        <v>0</v>
      </c>
      <c r="BC57" s="66">
        <f>SUM(BC8:BC47)</f>
        <v>0</v>
      </c>
      <c r="BD57" s="66">
        <f>SUM(BD8:BD47)</f>
        <v>0</v>
      </c>
      <c r="BE57" s="66">
        <f>SUM(BE8:BE47)</f>
        <v>0</v>
      </c>
      <c r="BF57" s="66">
        <f>SUM(BF8:BF47)</f>
        <v>0</v>
      </c>
      <c r="BG57" s="66">
        <f>SUM(BG8:BG47)</f>
        <v>0</v>
      </c>
      <c r="BH57" s="66">
        <f>SUM(BH8:BH47)</f>
        <v>0</v>
      </c>
      <c r="BI57" s="66">
        <f>SUM(BI8:BI47)</f>
        <v>0</v>
      </c>
      <c r="BJ57" s="66">
        <f>SUM(BJ8:BJ56)</f>
        <v>75970090545</v>
      </c>
      <c r="BK57" s="46"/>
      <c r="BL57" s="46"/>
      <c r="BM57" s="46"/>
      <c r="BN57" s="46"/>
      <c r="BO57" s="46"/>
      <c r="BP57" s="46"/>
      <c r="BQ57" s="46"/>
      <c r="BR57" s="46"/>
      <c r="BS57" s="35"/>
      <c r="BT57" s="46"/>
      <c r="BU57" s="46"/>
      <c r="BV57" s="46"/>
      <c r="BW57" s="46"/>
      <c r="BX57" s="35"/>
      <c r="BY57" s="46"/>
      <c r="BZ57" s="36">
        <f>+BJ57-BY57</f>
        <v>75970090545</v>
      </c>
      <c r="CA57" s="35"/>
      <c r="CB57" s="46"/>
      <c r="CC57" s="46"/>
      <c r="CD57" s="46"/>
      <c r="CE57" s="46"/>
      <c r="CF57" s="46"/>
      <c r="CG57" s="77"/>
      <c r="CH57" s="78"/>
      <c r="CI57" s="77"/>
      <c r="CJ57" s="77"/>
    </row>
    <row r="58" spans="1:88" x14ac:dyDescent="0.25">
      <c r="G58" s="54"/>
      <c r="H58" s="54"/>
      <c r="P58" s="39"/>
      <c r="BK58" s="54"/>
      <c r="BL58" s="54"/>
      <c r="BM58" s="54"/>
      <c r="BN58" s="54"/>
      <c r="BO58" s="54"/>
      <c r="BP58" s="54"/>
      <c r="BQ58" s="54"/>
      <c r="BR58" s="54"/>
      <c r="BT58" s="64"/>
      <c r="BU58" s="54"/>
      <c r="BV58" s="54"/>
      <c r="BW58" s="54"/>
      <c r="BY58" s="54"/>
      <c r="CB58" s="54"/>
      <c r="CC58" s="54"/>
      <c r="CD58" s="54"/>
      <c r="CE58" s="54"/>
      <c r="CF58" s="54"/>
      <c r="CG58" s="54"/>
      <c r="CH58" s="79"/>
      <c r="CI58" s="54"/>
      <c r="CJ58" s="54"/>
    </row>
    <row r="59" spans="1:88" x14ac:dyDescent="0.25">
      <c r="G59" s="54"/>
      <c r="H59" s="54"/>
      <c r="P59" s="39"/>
      <c r="BK59" s="54"/>
      <c r="BL59" s="54"/>
      <c r="BM59" s="54"/>
      <c r="BN59" s="54"/>
      <c r="BO59" s="54"/>
      <c r="BP59" s="54"/>
      <c r="BQ59" s="54"/>
      <c r="BR59" s="54"/>
      <c r="BT59" s="64"/>
      <c r="BU59" s="54"/>
      <c r="BV59" s="54"/>
      <c r="BW59" s="54"/>
      <c r="BY59" s="54"/>
      <c r="CB59" s="54"/>
      <c r="CC59" s="54"/>
      <c r="CD59" s="54"/>
      <c r="CE59" s="54"/>
      <c r="CF59" s="54"/>
      <c r="CG59" s="54"/>
      <c r="CH59" s="79"/>
      <c r="CI59" s="54"/>
      <c r="CJ59" s="54"/>
    </row>
    <row r="60" spans="1:88" x14ac:dyDescent="0.25">
      <c r="G60" s="54"/>
      <c r="H60" s="54"/>
      <c r="BJ60" s="59"/>
      <c r="BK60" s="54"/>
      <c r="BL60" s="54"/>
      <c r="BM60" s="54"/>
      <c r="BN60" s="54"/>
      <c r="BO60" s="54"/>
      <c r="BP60" s="54"/>
      <c r="BQ60" s="54"/>
      <c r="BR60" s="54"/>
      <c r="BT60" s="64"/>
      <c r="BU60" s="54"/>
      <c r="BV60" s="54"/>
      <c r="BW60" s="54"/>
      <c r="CB60" s="54"/>
      <c r="CC60" s="54"/>
      <c r="CD60" s="54"/>
      <c r="CE60" s="54"/>
      <c r="CF60" s="54"/>
      <c r="CG60" s="54"/>
      <c r="CH60" s="79"/>
      <c r="CI60" s="54"/>
      <c r="CJ60" s="54"/>
    </row>
    <row r="61" spans="1:88" x14ac:dyDescent="0.25">
      <c r="G61" s="54"/>
      <c r="H61" s="54"/>
      <c r="P61" s="43"/>
      <c r="BJ61" s="59"/>
      <c r="BK61" s="54"/>
      <c r="BL61" s="54"/>
      <c r="BM61" s="54"/>
      <c r="BN61" s="54"/>
      <c r="BO61" s="54"/>
      <c r="BP61" s="54"/>
      <c r="BQ61" s="54"/>
      <c r="BR61" s="54"/>
      <c r="BT61" s="64"/>
      <c r="BU61" s="54"/>
      <c r="BV61" s="54"/>
      <c r="BW61" s="54"/>
      <c r="CB61" s="54"/>
      <c r="CC61" s="54"/>
      <c r="CD61" s="54"/>
      <c r="CE61" s="54"/>
      <c r="CF61" s="54"/>
      <c r="CG61" s="54"/>
      <c r="CH61" s="79"/>
      <c r="CI61" s="54"/>
      <c r="CJ61" s="54"/>
    </row>
    <row r="62" spans="1:88" x14ac:dyDescent="0.25">
      <c r="G62" s="54"/>
      <c r="H62" s="54"/>
      <c r="BK62" s="54"/>
      <c r="BL62" s="54"/>
      <c r="BM62" s="54"/>
      <c r="BN62" s="54"/>
      <c r="BO62" s="54"/>
      <c r="BP62" s="54"/>
      <c r="BQ62" s="54"/>
      <c r="BR62" s="54"/>
      <c r="BT62" s="64"/>
      <c r="BU62" s="54"/>
      <c r="BV62" s="54"/>
      <c r="BW62" s="54"/>
      <c r="CB62" s="54"/>
      <c r="CC62" s="54"/>
      <c r="CD62" s="54"/>
      <c r="CE62" s="54"/>
      <c r="CF62" s="54"/>
      <c r="CG62" s="54"/>
      <c r="CH62" s="79"/>
      <c r="CI62" s="54"/>
      <c r="CJ62" s="54"/>
    </row>
    <row r="63" spans="1:88" x14ac:dyDescent="0.25">
      <c r="G63" s="54"/>
      <c r="H63" s="54"/>
      <c r="P63" s="39"/>
      <c r="BK63" s="54"/>
      <c r="BL63" s="54"/>
      <c r="BM63" s="54"/>
      <c r="BN63" s="54"/>
      <c r="BO63" s="54"/>
      <c r="BP63" s="54"/>
      <c r="BQ63" s="54"/>
      <c r="BR63" s="54"/>
      <c r="BT63" s="64"/>
      <c r="BU63" s="54"/>
      <c r="BV63" s="54"/>
      <c r="BW63" s="54"/>
      <c r="CG63" s="54"/>
      <c r="CH63" s="79"/>
      <c r="CI63" s="54"/>
      <c r="CJ63" s="54"/>
    </row>
    <row r="64" spans="1:88" x14ac:dyDescent="0.25">
      <c r="G64" s="54"/>
      <c r="H64" s="54"/>
      <c r="BK64" s="54"/>
      <c r="BL64" s="54"/>
      <c r="BM64" s="54"/>
      <c r="BN64" s="54"/>
      <c r="BO64" s="54"/>
      <c r="BP64" s="54"/>
      <c r="BQ64" s="54"/>
      <c r="BR64" s="54"/>
      <c r="BT64" s="64"/>
      <c r="BU64" s="54"/>
      <c r="BV64" s="54"/>
      <c r="BW64" s="54"/>
      <c r="CG64" s="54"/>
      <c r="CH64" s="79"/>
      <c r="CI64" s="54"/>
      <c r="CJ64" s="54"/>
    </row>
    <row r="65" spans="7:88" x14ac:dyDescent="0.25">
      <c r="G65" s="54"/>
      <c r="H65" s="54"/>
      <c r="BK65" s="54"/>
      <c r="BL65" s="54"/>
      <c r="BM65" s="54"/>
      <c r="BN65" s="54"/>
      <c r="BO65" s="54"/>
      <c r="BP65" s="54"/>
      <c r="BQ65" s="54"/>
      <c r="BR65" s="54"/>
      <c r="CG65" s="54"/>
      <c r="CH65" s="79"/>
      <c r="CI65" s="54"/>
      <c r="CJ65" s="54"/>
    </row>
    <row r="66" spans="7:88" x14ac:dyDescent="0.25">
      <c r="G66" s="54"/>
      <c r="H66" s="54"/>
      <c r="BK66" s="54"/>
      <c r="BL66" s="54"/>
      <c r="BM66" s="54"/>
      <c r="BN66" s="54"/>
      <c r="BO66" s="54"/>
      <c r="BP66" s="54"/>
      <c r="BQ66" s="54"/>
      <c r="BR66" s="54"/>
      <c r="CG66" s="54"/>
      <c r="CH66" s="79"/>
      <c r="CI66" s="54"/>
      <c r="CJ66" s="54"/>
    </row>
    <row r="67" spans="7:88" x14ac:dyDescent="0.25">
      <c r="G67" s="54"/>
      <c r="H67" s="54"/>
      <c r="BK67" s="54"/>
      <c r="BL67" s="54"/>
      <c r="BM67" s="54"/>
      <c r="BN67" s="54"/>
      <c r="BO67" s="54"/>
      <c r="BP67" s="54"/>
      <c r="BQ67" s="54"/>
      <c r="BR67" s="54"/>
      <c r="CG67" s="54"/>
      <c r="CH67" s="79"/>
      <c r="CI67" s="54"/>
      <c r="CJ67" s="54"/>
    </row>
    <row r="68" spans="7:88" x14ac:dyDescent="0.25">
      <c r="G68" s="54"/>
      <c r="H68" s="54"/>
      <c r="BK68" s="54"/>
      <c r="BL68" s="54"/>
      <c r="BM68" s="54"/>
      <c r="BN68" s="54"/>
      <c r="BO68" s="54"/>
      <c r="BP68" s="54"/>
      <c r="BQ68" s="54"/>
      <c r="BR68" s="54"/>
      <c r="CG68" s="54"/>
      <c r="CH68" s="79"/>
      <c r="CI68" s="54"/>
      <c r="CJ68" s="54"/>
    </row>
    <row r="69" spans="7:88" x14ac:dyDescent="0.25">
      <c r="G69" s="54"/>
      <c r="H69" s="54"/>
      <c r="BK69" s="54"/>
      <c r="BL69" s="54"/>
      <c r="BM69" s="54"/>
      <c r="BN69" s="54"/>
      <c r="BO69" s="54"/>
      <c r="BP69" s="54"/>
      <c r="BQ69" s="54"/>
      <c r="BR69" s="54"/>
      <c r="CG69" s="54"/>
      <c r="CH69" s="79"/>
      <c r="CI69" s="54"/>
      <c r="CJ69" s="54"/>
    </row>
    <row r="70" spans="7:88" x14ac:dyDescent="0.25">
      <c r="G70" s="54"/>
      <c r="H70" s="54"/>
      <c r="P70" s="39"/>
      <c r="BK70" s="54"/>
      <c r="BL70" s="54"/>
      <c r="BM70" s="54"/>
      <c r="BN70" s="54"/>
      <c r="BO70" s="54"/>
      <c r="BP70" s="54"/>
      <c r="BQ70" s="54"/>
      <c r="BR70" s="54"/>
      <c r="CG70" s="54"/>
      <c r="CH70" s="79"/>
      <c r="CI70" s="54"/>
      <c r="CJ70" s="54"/>
    </row>
    <row r="71" spans="7:88" x14ac:dyDescent="0.25">
      <c r="G71" s="54"/>
      <c r="H71" s="54"/>
      <c r="BK71" s="54"/>
      <c r="BL71" s="54"/>
      <c r="BM71" s="54"/>
      <c r="BN71" s="54"/>
      <c r="BO71" s="54"/>
      <c r="BP71" s="54"/>
      <c r="BQ71" s="54"/>
      <c r="BR71" s="54"/>
      <c r="CG71" s="54"/>
      <c r="CH71" s="79"/>
      <c r="CI71" s="54"/>
      <c r="CJ71" s="54"/>
    </row>
    <row r="72" spans="7:88" x14ac:dyDescent="0.25">
      <c r="BK72" s="54"/>
      <c r="BL72" s="54"/>
      <c r="BM72" s="54"/>
      <c r="BN72" s="54"/>
      <c r="BO72" s="54"/>
      <c r="BP72" s="54"/>
      <c r="BQ72" s="54"/>
      <c r="BR72" s="54"/>
      <c r="CG72" s="54"/>
      <c r="CH72" s="79"/>
      <c r="CI72" s="54"/>
      <c r="CJ72" s="54"/>
    </row>
  </sheetData>
  <sheetProtection password="87FC" sheet="1" objects="1" scenarios="1" formatCells="0" formatColumns="0" formatRows="0" sort="0" autoFilter="0"/>
  <autoFilter ref="B7:CJ57"/>
  <mergeCells count="48">
    <mergeCell ref="V5:W5"/>
    <mergeCell ref="C2:K3"/>
    <mergeCell ref="B5:P5"/>
    <mergeCell ref="Q5:S5"/>
    <mergeCell ref="T5:U5"/>
    <mergeCell ref="X5:Y5"/>
    <mergeCell ref="Z5:AA5"/>
    <mergeCell ref="AB5:AC5"/>
    <mergeCell ref="AD5:AE5"/>
    <mergeCell ref="AF5:AG5"/>
    <mergeCell ref="AD6:AE6"/>
    <mergeCell ref="AV5:AW5"/>
    <mergeCell ref="AX5:AY5"/>
    <mergeCell ref="AZ5:BA5"/>
    <mergeCell ref="BB5:BC5"/>
    <mergeCell ref="AJ5:AK5"/>
    <mergeCell ref="AL5:AM5"/>
    <mergeCell ref="AN5:AO5"/>
    <mergeCell ref="AP5:AQ5"/>
    <mergeCell ref="AR5:AS5"/>
    <mergeCell ref="AT5:AU5"/>
    <mergeCell ref="AH5:AI5"/>
    <mergeCell ref="AP6:AQ6"/>
    <mergeCell ref="AF6:AG6"/>
    <mergeCell ref="AH6:AI6"/>
    <mergeCell ref="AJ6:AK6"/>
    <mergeCell ref="T6:U6"/>
    <mergeCell ref="V6:W6"/>
    <mergeCell ref="X6:Y6"/>
    <mergeCell ref="Z6:AA6"/>
    <mergeCell ref="AB6:AC6"/>
    <mergeCell ref="BH5:BI5"/>
    <mergeCell ref="BK5:BN5"/>
    <mergeCell ref="BO5:BT5"/>
    <mergeCell ref="BU5:CF5"/>
    <mergeCell ref="BD5:BE5"/>
    <mergeCell ref="BF5:BG5"/>
    <mergeCell ref="AL6:AM6"/>
    <mergeCell ref="AN6:AO6"/>
    <mergeCell ref="BD6:BE6"/>
    <mergeCell ref="BF6:BG6"/>
    <mergeCell ref="BH6:BI6"/>
    <mergeCell ref="AR6:AS6"/>
    <mergeCell ref="AT6:AU6"/>
    <mergeCell ref="AV6:AW6"/>
    <mergeCell ref="AX6:AY6"/>
    <mergeCell ref="AZ6:BA6"/>
    <mergeCell ref="BB6:BC6"/>
  </mergeCells>
  <pageMargins left="0.25" right="0.25" top="0.75" bottom="0.75" header="0.3" footer="0.3"/>
  <pageSetup paperSize="130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 CENTRAL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Castellanos</dc:creator>
  <cp:lastModifiedBy>Juliana Castellanos</cp:lastModifiedBy>
  <dcterms:created xsi:type="dcterms:W3CDTF">2019-12-30T16:37:02Z</dcterms:created>
  <dcterms:modified xsi:type="dcterms:W3CDTF">2020-05-05T16:51:31Z</dcterms:modified>
</cp:coreProperties>
</file>